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30" windowHeight="10620" tabRatio="500" activeTab="7"/>
  </bookViews>
  <sheets>
    <sheet name="PODSUMOWANIE" sheetId="1" r:id="rId1"/>
    <sheet name="budynki" sheetId="2" r:id="rId2"/>
    <sheet name="Zabezpieczenia" sheetId="3" r:id="rId3"/>
    <sheet name="wyposażenie" sheetId="4" r:id="rId4"/>
    <sheet name="elektronika" sheetId="5" r:id="rId5"/>
    <sheet name="Ekocentrum" sheetId="6" r:id="rId6"/>
    <sheet name="Pojazdy" sheetId="7" r:id="rId7"/>
    <sheet name="Szkodowość" sheetId="8" r:id="rId8"/>
  </sheets>
  <externalReferences>
    <externalReference r:id="rId11"/>
  </externalReferences>
  <definedNames>
    <definedName name="Excel_BuiltIn_Print_Area" localSheetId="1">'budynki'!$A$1:$T$102</definedName>
    <definedName name="Excel_BuiltIn_Print_Area" localSheetId="4">'elektronika'!$A$1:$R$202</definedName>
    <definedName name="Excel_BuiltIn_Print_Area" localSheetId="3">'wyposażenie'!$A$1:$C$17</definedName>
    <definedName name="_xlnm.Print_Area" localSheetId="1">'budynki'!$A$1:$T$102</definedName>
    <definedName name="_xlnm.Print_Area" localSheetId="4">'elektronika'!$A$1:$R$202</definedName>
    <definedName name="_xlnm.Print_Area" localSheetId="3">'wyposażenie'!$A$1:$C$17</definedName>
  </definedNames>
  <calcPr fullCalcOnLoad="1"/>
</workbook>
</file>

<file path=xl/comments2.xml><?xml version="1.0" encoding="utf-8"?>
<comments xmlns="http://schemas.openxmlformats.org/spreadsheetml/2006/main">
  <authors>
    <author> </author>
  </authors>
  <commentList>
    <comment ref="F3" authorId="0">
      <text>
        <r>
          <rPr>
            <b/>
            <sz val="9"/>
            <color indexed="8"/>
            <rFont val="Tahoma"/>
            <family val="2"/>
          </rPr>
          <t xml:space="preserve">
Prosimy zaznaczyć obok
 w przypadku podania innego rodzaju wartości (np. odtworzeniowa nowa lub rzeczywista)</t>
        </r>
      </text>
    </comment>
    <comment ref="F5" authorId="0">
      <text>
        <r>
          <rPr>
            <b/>
            <sz val="9"/>
            <color indexed="8"/>
            <rFont val="Tahoma"/>
            <family val="2"/>
          </rPr>
          <t xml:space="preserve">
Prosimy zaznaczyć obok
 w przypadku podania innego rodzaju wartości (np. odtworzeniowa nowa lub rzeczywista)</t>
        </r>
      </text>
    </comment>
    <comment ref="I3" authorId="0">
      <text>
        <r>
          <rPr>
            <b/>
            <sz val="9"/>
            <color indexed="8"/>
            <rFont val="Tahoma"/>
            <family val="2"/>
          </rPr>
          <t xml:space="preserve">A </t>
        </r>
        <r>
          <rPr>
            <sz val="9"/>
            <color indexed="8"/>
            <rFont val="Tahoma"/>
            <family val="2"/>
          </rPr>
          <t xml:space="preserve">-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t>
        </r>
        <r>
          <rPr>
            <b/>
            <sz val="9"/>
            <color indexed="8"/>
            <rFont val="Tahoma"/>
            <family val="2"/>
          </rPr>
          <t xml:space="preserve">B </t>
        </r>
        <r>
          <rPr>
            <sz val="9"/>
            <color indexed="8"/>
            <rFont val="Tahoma"/>
            <family val="2"/>
          </rPr>
          <t>-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5" authorId="0">
      <text>
        <r>
          <rPr>
            <b/>
            <sz val="9"/>
            <color indexed="8"/>
            <rFont val="Tahoma"/>
            <family val="2"/>
          </rPr>
          <t>A</t>
        </r>
        <r>
          <rPr>
            <sz val="9"/>
            <color indexed="8"/>
            <rFont val="Tahoma"/>
            <family val="2"/>
          </rPr>
          <t xml:space="preserve">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t>
        </r>
        <r>
          <rPr>
            <b/>
            <sz val="9"/>
            <color indexed="8"/>
            <rFont val="Tahoma"/>
            <family val="2"/>
          </rPr>
          <t xml:space="preserve">B </t>
        </r>
        <r>
          <rPr>
            <sz val="9"/>
            <color indexed="8"/>
            <rFont val="Tahoma"/>
            <family val="2"/>
          </rPr>
          <t>-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S3" authorId="0">
      <text>
        <r>
          <rPr>
            <b/>
            <sz val="9"/>
            <color indexed="8"/>
            <rFont val="Tahoma"/>
            <family val="2"/>
          </rPr>
          <t>PŁYTY WARSTWOWE: 
lekkie elementy budowlane wykonane z dwóch zewnętrznych okładzin z blachy falistej, przedzielonych rdzeniem z lekkiego materiału o dobrej izolacyjności termicznej - materiały łatwopalne</t>
        </r>
      </text>
    </comment>
    <comment ref="S5" authorId="0">
      <text>
        <r>
          <rPr>
            <sz val="9"/>
            <color indexed="8"/>
            <rFont val="Tahoma"/>
            <family val="2"/>
          </rPr>
          <t>PŁYTY WARSTWOWE: 
lekkie elementy budowlane wykonane z dwóch zewnętrznych okładzin z blachy falistej, przedzielonych rdzeniem z lekkiego materiału o dobrej izolacyjności termicznej - materiały łatwopalne</t>
        </r>
      </text>
    </comment>
    <comment ref="T6" authorId="0">
      <text>
        <r>
          <rPr>
            <b/>
            <sz val="9"/>
            <color indexed="8"/>
            <rFont val="Tahoma"/>
            <family val="2"/>
          </rPr>
          <t xml:space="preserve">Dotyczy wypełnienia płyt warstwowych
</t>
        </r>
        <r>
          <rPr>
            <sz val="9"/>
            <color indexed="8"/>
            <rFont val="Tahoma"/>
            <family val="2"/>
          </rPr>
          <t>(nie zaznaczać w przypadku gdy jest to np. materiał ocieplenia ścian)</t>
        </r>
      </text>
    </comment>
  </commentList>
</comments>
</file>

<file path=xl/comments3.xml><?xml version="1.0" encoding="utf-8"?>
<comments xmlns="http://schemas.openxmlformats.org/spreadsheetml/2006/main">
  <authors>
    <author>Przemek</author>
    <author>PrzemekB</author>
    <author>admin</author>
  </authors>
  <commentList>
    <comment ref="D12" authorId="0">
      <text>
        <r>
          <rPr>
            <sz val="9"/>
            <rFont val="Tahoma"/>
            <family val="2"/>
          </rPr>
          <t>Wywołującym alarm w miejscu chronionego obiektu, bez stałego adresata alarmu.</t>
        </r>
      </text>
    </comment>
    <comment ref="D14" authorId="0">
      <text>
        <r>
          <rPr>
            <sz val="9"/>
            <rFont val="Tahoma"/>
            <family val="2"/>
          </rPr>
          <t>np. Policja, firma ochrony mienia</t>
        </r>
      </text>
    </comment>
    <comment ref="F16" authorId="1">
      <text>
        <r>
          <rPr>
            <sz val="9"/>
            <rFont val="Tahoma"/>
            <family val="2"/>
          </rPr>
          <t>np. Państwowa Straż Pożarna, zakładowa straż pożarna, portiernia, agencja ochrony mienia</t>
        </r>
      </text>
    </comment>
    <comment ref="F17" authorId="0">
      <text>
        <r>
          <rPr>
            <sz val="9"/>
            <rFont val="Tahoma"/>
            <family val="2"/>
          </rPr>
          <t xml:space="preserve">Przykłady instalacji gaśnicznych:
wodna: tryskaczowa lub zraszaczowa, 
CO2, halonowa, azotowa, pianowa, proszkowa </t>
        </r>
      </text>
    </comment>
    <comment ref="F19" authorId="2">
      <text>
        <r>
          <rPr>
            <sz val="8"/>
            <rFont val="Tahoma"/>
            <family val="2"/>
          </rPr>
          <t>Sposoby uruchamiania instalacji oddymiającej: 
automatycznie - czujki; 
ręcznie - przyciski</t>
        </r>
      </text>
    </comment>
    <comment ref="D27" authorId="0">
      <text>
        <r>
          <rPr>
            <sz val="9"/>
            <rFont val="Tahoma"/>
            <family val="2"/>
          </rPr>
          <t>Wywołującym alarm w miejscu chronionego obiektu, bez stałego adresata alarmu.</t>
        </r>
      </text>
    </comment>
    <comment ref="D29" authorId="0">
      <text>
        <r>
          <rPr>
            <sz val="9"/>
            <rFont val="Tahoma"/>
            <family val="2"/>
          </rPr>
          <t>np. Policja, firma ochrony mienia</t>
        </r>
      </text>
    </comment>
    <comment ref="F31" authorId="1">
      <text>
        <r>
          <rPr>
            <sz val="9"/>
            <rFont val="Tahoma"/>
            <family val="2"/>
          </rPr>
          <t>np. Państwowa Straż Pożarna, zakładowa straż pożarna, portiernia, agencja ochrony mienia</t>
        </r>
      </text>
    </comment>
    <comment ref="F32" authorId="0">
      <text>
        <r>
          <rPr>
            <sz val="9"/>
            <rFont val="Tahoma"/>
            <family val="2"/>
          </rPr>
          <t xml:space="preserve">Przykłady instalacji gaśnicznych:
wodna: tryskaczowa lub zraszaczowa, 
CO2, halonowa, azotowa, pianowa, proszkowa </t>
        </r>
      </text>
    </comment>
    <comment ref="F34" authorId="2">
      <text>
        <r>
          <rPr>
            <sz val="8"/>
            <rFont val="Tahoma"/>
            <family val="2"/>
          </rPr>
          <t>Sposoby uruchamiania instalacji oddymiającej: 
automatycznie - czujki; 
ręcznie - przyciski</t>
        </r>
      </text>
    </comment>
    <comment ref="D42" authorId="0">
      <text>
        <r>
          <rPr>
            <sz val="9"/>
            <rFont val="Tahoma"/>
            <family val="2"/>
          </rPr>
          <t>Wywołującym alarm w miejscu chronionego obiektu, bez stałego adresata alarmu.</t>
        </r>
      </text>
    </comment>
    <comment ref="D44" authorId="0">
      <text>
        <r>
          <rPr>
            <sz val="9"/>
            <rFont val="Tahoma"/>
            <family val="2"/>
          </rPr>
          <t>np. Policja, firma ochrony mienia</t>
        </r>
      </text>
    </comment>
    <comment ref="F46" authorId="1">
      <text>
        <r>
          <rPr>
            <sz val="9"/>
            <rFont val="Tahoma"/>
            <family val="2"/>
          </rPr>
          <t>np. Państwowa Straż Pożarna, zakładowa straż pożarna, portiernia, agencja ochrony mienia</t>
        </r>
      </text>
    </comment>
    <comment ref="F47" authorId="0">
      <text>
        <r>
          <rPr>
            <sz val="9"/>
            <rFont val="Tahoma"/>
            <family val="2"/>
          </rPr>
          <t xml:space="preserve">Przykłady instalacji gaśnicznych:
wodna: tryskaczowa lub zraszaczowa, 
CO2, halonowa, azotowa, pianowa, proszkowa </t>
        </r>
      </text>
    </comment>
    <comment ref="F49" authorId="2">
      <text>
        <r>
          <rPr>
            <sz val="8"/>
            <rFont val="Tahoma"/>
            <family val="2"/>
          </rPr>
          <t>Sposoby uruchamiania instalacji oddymiającej: 
automatycznie - czujki; 
ręcznie - przyciski</t>
        </r>
      </text>
    </comment>
    <comment ref="D57" authorId="0">
      <text>
        <r>
          <rPr>
            <sz val="9"/>
            <rFont val="Tahoma"/>
            <family val="2"/>
          </rPr>
          <t>Wywołującym alarm w miejscu chronionego obiektu, bez stałego adresata alarmu.</t>
        </r>
      </text>
    </comment>
    <comment ref="D59" authorId="0">
      <text>
        <r>
          <rPr>
            <sz val="9"/>
            <rFont val="Tahoma"/>
            <family val="2"/>
          </rPr>
          <t>np. Policja, firma ochrony mienia</t>
        </r>
      </text>
    </comment>
    <comment ref="F61" authorId="1">
      <text>
        <r>
          <rPr>
            <sz val="9"/>
            <rFont val="Tahoma"/>
            <family val="2"/>
          </rPr>
          <t>np. Państwowa Straż Pożarna, zakładowa straż pożarna, portiernia, agencja ochrony mienia</t>
        </r>
      </text>
    </comment>
    <comment ref="F62" authorId="0">
      <text>
        <r>
          <rPr>
            <sz val="9"/>
            <rFont val="Tahoma"/>
            <family val="2"/>
          </rPr>
          <t xml:space="preserve">Przykłady instalacji gaśnicznych:
wodna: tryskaczowa lub zraszaczowa, 
CO2, halonowa, azotowa, pianowa, proszkowa </t>
        </r>
      </text>
    </comment>
    <comment ref="F64" authorId="2">
      <text>
        <r>
          <rPr>
            <sz val="8"/>
            <rFont val="Tahoma"/>
            <family val="2"/>
          </rPr>
          <t>Sposoby uruchamiania instalacji oddymiającej: 
automatycznie - czujki; 
ręcznie - przyciski</t>
        </r>
      </text>
    </comment>
    <comment ref="D72" authorId="0">
      <text>
        <r>
          <rPr>
            <sz val="9"/>
            <rFont val="Tahoma"/>
            <family val="2"/>
          </rPr>
          <t>Wywołującym alarm w miejscu chronionego obiektu, bez stałego adresata alarmu.</t>
        </r>
      </text>
    </comment>
    <comment ref="D74" authorId="0">
      <text>
        <r>
          <rPr>
            <sz val="9"/>
            <rFont val="Tahoma"/>
            <family val="2"/>
          </rPr>
          <t>np. Policja, firma ochrony mienia</t>
        </r>
      </text>
    </comment>
    <comment ref="F76" authorId="1">
      <text>
        <r>
          <rPr>
            <sz val="9"/>
            <rFont val="Tahoma"/>
            <family val="2"/>
          </rPr>
          <t>np. Państwowa Straż Pożarna, zakładowa straż pożarna, portiernia, agencja ochrony mienia</t>
        </r>
      </text>
    </comment>
    <comment ref="F77" authorId="0">
      <text>
        <r>
          <rPr>
            <sz val="9"/>
            <rFont val="Tahoma"/>
            <family val="2"/>
          </rPr>
          <t xml:space="preserve">Przykłady instalacji gaśnicznych:
wodna: tryskaczowa lub zraszaczowa, 
CO2, halonowa, azotowa, pianowa, proszkowa </t>
        </r>
      </text>
    </comment>
    <comment ref="F79" authorId="2">
      <text>
        <r>
          <rPr>
            <sz val="8"/>
            <rFont val="Tahoma"/>
            <family val="2"/>
          </rPr>
          <t>Sposoby uruchamiania instalacji oddymiającej: 
automatycznie - czujki; 
ręcznie - przyciski</t>
        </r>
      </text>
    </comment>
    <comment ref="D87" authorId="0">
      <text>
        <r>
          <rPr>
            <sz val="9"/>
            <rFont val="Tahoma"/>
            <family val="2"/>
          </rPr>
          <t>Wywołującym alarm w miejscu chronionego obiektu, bez stałego adresata alarmu.</t>
        </r>
      </text>
    </comment>
    <comment ref="D89" authorId="0">
      <text>
        <r>
          <rPr>
            <sz val="9"/>
            <rFont val="Tahoma"/>
            <family val="2"/>
          </rPr>
          <t>np. Policja, firma ochrony mienia</t>
        </r>
      </text>
    </comment>
    <comment ref="F91" authorId="1">
      <text>
        <r>
          <rPr>
            <sz val="9"/>
            <rFont val="Tahoma"/>
            <family val="2"/>
          </rPr>
          <t>np. Państwowa Straż Pożarna, zakładowa straż pożarna, portiernia, agencja ochrony mienia</t>
        </r>
      </text>
    </comment>
    <comment ref="F92" authorId="0">
      <text>
        <r>
          <rPr>
            <sz val="9"/>
            <rFont val="Tahoma"/>
            <family val="2"/>
          </rPr>
          <t xml:space="preserve">Przykłady instalacji gaśnicznych:
wodna: tryskaczowa lub zraszaczowa, 
CO2, halonowa, azotowa, pianowa, proszkowa </t>
        </r>
      </text>
    </comment>
    <comment ref="F94" authorId="2">
      <text>
        <r>
          <rPr>
            <sz val="8"/>
            <rFont val="Tahoma"/>
            <family val="2"/>
          </rPr>
          <t>Sposoby uruchamiania instalacji oddymiającej: 
automatycznie - czujki; 
ręcznie - przyciski</t>
        </r>
      </text>
    </comment>
    <comment ref="D102" authorId="0">
      <text>
        <r>
          <rPr>
            <sz val="9"/>
            <rFont val="Tahoma"/>
            <family val="2"/>
          </rPr>
          <t>Wywołującym alarm w miejscu chronionego obiektu, bez stałego adresata alarmu.</t>
        </r>
      </text>
    </comment>
    <comment ref="D104" authorId="0">
      <text>
        <r>
          <rPr>
            <sz val="9"/>
            <rFont val="Tahoma"/>
            <family val="2"/>
          </rPr>
          <t>np. Policja, firma ochrony mienia</t>
        </r>
      </text>
    </comment>
    <comment ref="F106" authorId="1">
      <text>
        <r>
          <rPr>
            <sz val="9"/>
            <rFont val="Tahoma"/>
            <family val="2"/>
          </rPr>
          <t>np. Państwowa Straż Pożarna, zakładowa straż pożarna, portiernia, agencja ochrony mienia</t>
        </r>
      </text>
    </comment>
    <comment ref="F107" authorId="0">
      <text>
        <r>
          <rPr>
            <sz val="9"/>
            <rFont val="Tahoma"/>
            <family val="2"/>
          </rPr>
          <t xml:space="preserve">Przykłady instalacji gaśnicznych:
wodna: tryskaczowa lub zraszaczowa, 
CO2, halonowa, azotowa, pianowa, proszkowa </t>
        </r>
      </text>
    </comment>
    <comment ref="F109" authorId="2">
      <text>
        <r>
          <rPr>
            <sz val="8"/>
            <rFont val="Tahoma"/>
            <family val="2"/>
          </rPr>
          <t>Sposoby uruchamiania instalacji oddymiającej: 
automatycznie - czujki; 
ręcznie - przyciski</t>
        </r>
      </text>
    </comment>
    <comment ref="D117" authorId="0">
      <text>
        <r>
          <rPr>
            <sz val="9"/>
            <rFont val="Tahoma"/>
            <family val="2"/>
          </rPr>
          <t>Wywołującym alarm w miejscu chronionego obiektu, bez stałego adresata alarmu.</t>
        </r>
      </text>
    </comment>
    <comment ref="D119" authorId="0">
      <text>
        <r>
          <rPr>
            <sz val="9"/>
            <rFont val="Tahoma"/>
            <family val="2"/>
          </rPr>
          <t>np. Policja, firma ochrony mienia</t>
        </r>
      </text>
    </comment>
    <comment ref="F121" authorId="1">
      <text>
        <r>
          <rPr>
            <sz val="9"/>
            <rFont val="Tahoma"/>
            <family val="2"/>
          </rPr>
          <t>np. Państwowa Straż Pożarna, zakładowa straż pożarna, portiernia, agencja ochrony mienia</t>
        </r>
      </text>
    </comment>
    <comment ref="F122" authorId="0">
      <text>
        <r>
          <rPr>
            <sz val="9"/>
            <rFont val="Tahoma"/>
            <family val="2"/>
          </rPr>
          <t xml:space="preserve">Przykłady instalacji gaśnicznych:
wodna: tryskaczowa lub zraszaczowa, 
CO2, halonowa, azotowa, pianowa, proszkowa </t>
        </r>
      </text>
    </comment>
    <comment ref="F124" authorId="2">
      <text>
        <r>
          <rPr>
            <sz val="8"/>
            <rFont val="Tahoma"/>
            <family val="2"/>
          </rPr>
          <t>Sposoby uruchamiania instalacji oddymiającej: 
automatycznie - czujki; 
ręcznie - przyciski</t>
        </r>
      </text>
    </comment>
    <comment ref="D132" authorId="0">
      <text>
        <r>
          <rPr>
            <sz val="9"/>
            <rFont val="Tahoma"/>
            <family val="2"/>
          </rPr>
          <t>Wywołującym alarm w miejscu chronionego obiektu, bez stałego adresata alarmu.</t>
        </r>
      </text>
    </comment>
    <comment ref="D134" authorId="0">
      <text>
        <r>
          <rPr>
            <sz val="9"/>
            <rFont val="Tahoma"/>
            <family val="2"/>
          </rPr>
          <t>np. Policja, firma ochrony mienia</t>
        </r>
      </text>
    </comment>
    <comment ref="F136" authorId="1">
      <text>
        <r>
          <rPr>
            <sz val="9"/>
            <rFont val="Tahoma"/>
            <family val="2"/>
          </rPr>
          <t>np. Państwowa Straż Pożarna, zakładowa straż pożarna, portiernia, agencja ochrony mienia</t>
        </r>
      </text>
    </comment>
    <comment ref="F137" authorId="0">
      <text>
        <r>
          <rPr>
            <sz val="9"/>
            <rFont val="Tahoma"/>
            <family val="2"/>
          </rPr>
          <t xml:space="preserve">Przykłady instalacji gaśnicznych:
wodna: tryskaczowa lub zraszaczowa, 
CO2, halonowa, azotowa, pianowa, proszkowa </t>
        </r>
      </text>
    </comment>
    <comment ref="F139" authorId="2">
      <text>
        <r>
          <rPr>
            <sz val="8"/>
            <rFont val="Tahoma"/>
            <family val="2"/>
          </rPr>
          <t>Sposoby uruchamiania instalacji oddymiającej: 
automatycznie - czujki; 
ręcznie - przyciski</t>
        </r>
      </text>
    </comment>
    <comment ref="D147" authorId="0">
      <text>
        <r>
          <rPr>
            <sz val="9"/>
            <rFont val="Tahoma"/>
            <family val="2"/>
          </rPr>
          <t>Wywołującym alarm w miejscu chronionego obiektu, bez stałego adresata alarmu.</t>
        </r>
      </text>
    </comment>
    <comment ref="D149" authorId="0">
      <text>
        <r>
          <rPr>
            <sz val="9"/>
            <rFont val="Tahoma"/>
            <family val="2"/>
          </rPr>
          <t>np. Policja, firma ochrony mienia</t>
        </r>
      </text>
    </comment>
    <comment ref="F151" authorId="1">
      <text>
        <r>
          <rPr>
            <sz val="9"/>
            <rFont val="Tahoma"/>
            <family val="2"/>
          </rPr>
          <t>np. Państwowa Straż Pożarna, zakładowa straż pożarna, portiernia, agencja ochrony mienia</t>
        </r>
      </text>
    </comment>
    <comment ref="F152" authorId="0">
      <text>
        <r>
          <rPr>
            <sz val="9"/>
            <rFont val="Tahoma"/>
            <family val="2"/>
          </rPr>
          <t xml:space="preserve">Przykłady instalacji gaśnicznych:
wodna: tryskaczowa lub zraszaczowa, 
CO2, halonowa, azotowa, pianowa, proszkowa </t>
        </r>
      </text>
    </comment>
    <comment ref="F154" authorId="2">
      <text>
        <r>
          <rPr>
            <sz val="8"/>
            <rFont val="Tahoma"/>
            <family val="2"/>
          </rPr>
          <t>Sposoby uruchamiania instalacji oddymiającej: 
automatycznie - czujki; 
ręcznie - przyciski</t>
        </r>
      </text>
    </comment>
    <comment ref="D162" authorId="0">
      <text>
        <r>
          <rPr>
            <sz val="9"/>
            <rFont val="Tahoma"/>
            <family val="2"/>
          </rPr>
          <t>Wywołującym alarm w miejscu chronionego obiektu, bez stałego adresata alarmu.</t>
        </r>
      </text>
    </comment>
    <comment ref="D164" authorId="0">
      <text>
        <r>
          <rPr>
            <sz val="9"/>
            <rFont val="Tahoma"/>
            <family val="2"/>
          </rPr>
          <t>np. Policja, firma ochrony mienia</t>
        </r>
      </text>
    </comment>
    <comment ref="F166" authorId="1">
      <text>
        <r>
          <rPr>
            <sz val="9"/>
            <rFont val="Tahoma"/>
            <family val="2"/>
          </rPr>
          <t>np. Państwowa Straż Pożarna, zakładowa straż pożarna, portiernia, agencja ochrony mienia</t>
        </r>
      </text>
    </comment>
    <comment ref="F167" authorId="0">
      <text>
        <r>
          <rPr>
            <sz val="9"/>
            <rFont val="Tahoma"/>
            <family val="2"/>
          </rPr>
          <t xml:space="preserve">Przykłady instalacji gaśnicznych:
wodna: tryskaczowa lub zraszaczowa, 
CO2, halonowa, azotowa, pianowa, proszkowa </t>
        </r>
      </text>
    </comment>
    <comment ref="F169" authorId="2">
      <text>
        <r>
          <rPr>
            <sz val="8"/>
            <rFont val="Tahoma"/>
            <family val="2"/>
          </rPr>
          <t>Sposoby uruchamiania instalacji oddymiającej: 
automatycznie - czujki; 
ręcznie - przyciski</t>
        </r>
      </text>
    </comment>
    <comment ref="D177" authorId="0">
      <text>
        <r>
          <rPr>
            <sz val="9"/>
            <rFont val="Tahoma"/>
            <family val="2"/>
          </rPr>
          <t>Wywołującym alarm w miejscu chronionego obiektu, bez stałego adresata alarmu.</t>
        </r>
      </text>
    </comment>
    <comment ref="D179" authorId="0">
      <text>
        <r>
          <rPr>
            <sz val="9"/>
            <rFont val="Tahoma"/>
            <family val="2"/>
          </rPr>
          <t>np. Policja, firma ochrony mienia</t>
        </r>
      </text>
    </comment>
    <comment ref="F181" authorId="1">
      <text>
        <r>
          <rPr>
            <sz val="9"/>
            <rFont val="Tahoma"/>
            <family val="2"/>
          </rPr>
          <t>np. Państwowa Straż Pożarna, zakładowa straż pożarna, portiernia, agencja ochrony mienia</t>
        </r>
      </text>
    </comment>
    <comment ref="F182" authorId="0">
      <text>
        <r>
          <rPr>
            <sz val="9"/>
            <rFont val="Tahoma"/>
            <family val="2"/>
          </rPr>
          <t xml:space="preserve">Przykłady instalacji gaśnicznych:
wodna: tryskaczowa lub zraszaczowa, 
CO2, halonowa, azotowa, pianowa, proszkowa </t>
        </r>
      </text>
    </comment>
    <comment ref="F184" authorId="2">
      <text>
        <r>
          <rPr>
            <sz val="8"/>
            <rFont val="Tahoma"/>
            <family val="2"/>
          </rPr>
          <t>Sposoby uruchamiania instalacji oddymiającej: 
automatycznie - czujki; 
ręcznie - przyciski</t>
        </r>
      </text>
    </comment>
    <comment ref="D192" authorId="0">
      <text>
        <r>
          <rPr>
            <sz val="9"/>
            <rFont val="Tahoma"/>
            <family val="2"/>
          </rPr>
          <t>Wywołującym alarm w miejscu chronionego obiektu, bez stałego adresata alarmu.</t>
        </r>
      </text>
    </comment>
    <comment ref="D194" authorId="0">
      <text>
        <r>
          <rPr>
            <sz val="9"/>
            <rFont val="Tahoma"/>
            <family val="2"/>
          </rPr>
          <t>np. Policja, firma ochrony mienia</t>
        </r>
      </text>
    </comment>
    <comment ref="F196" authorId="1">
      <text>
        <r>
          <rPr>
            <sz val="9"/>
            <rFont val="Tahoma"/>
            <family val="2"/>
          </rPr>
          <t>np. Państwowa Straż Pożarna, zakładowa straż pożarna, portiernia, agencja ochrony mienia</t>
        </r>
      </text>
    </comment>
    <comment ref="F197" authorId="0">
      <text>
        <r>
          <rPr>
            <sz val="9"/>
            <rFont val="Tahoma"/>
            <family val="2"/>
          </rPr>
          <t xml:space="preserve">Przykłady instalacji gaśnicznych:
wodna: tryskaczowa lub zraszaczowa, 
CO2, halonowa, azotowa, pianowa, proszkowa </t>
        </r>
      </text>
    </comment>
    <comment ref="F199" authorId="2">
      <text>
        <r>
          <rPr>
            <sz val="8"/>
            <rFont val="Tahoma"/>
            <family val="2"/>
          </rPr>
          <t>Sposoby uruchamiania instalacji oddymiającej: 
automatycznie - czujki; 
ręcznie - przyciski</t>
        </r>
      </text>
    </comment>
    <comment ref="D207" authorId="0">
      <text>
        <r>
          <rPr>
            <sz val="9"/>
            <rFont val="Tahoma"/>
            <family val="2"/>
          </rPr>
          <t>Wywołującym alarm w miejscu chronionego obiektu, bez stałego adresata alarmu.</t>
        </r>
      </text>
    </comment>
    <comment ref="D209" authorId="0">
      <text>
        <r>
          <rPr>
            <sz val="9"/>
            <rFont val="Tahoma"/>
            <family val="2"/>
          </rPr>
          <t>np. Policja, firma ochrony mienia</t>
        </r>
      </text>
    </comment>
    <comment ref="F211" authorId="1">
      <text>
        <r>
          <rPr>
            <sz val="9"/>
            <rFont val="Tahoma"/>
            <family val="2"/>
          </rPr>
          <t>np. Państwowa Straż Pożarna, zakładowa straż pożarna, portiernia, agencja ochrony mienia</t>
        </r>
      </text>
    </comment>
    <comment ref="F212" authorId="0">
      <text>
        <r>
          <rPr>
            <sz val="9"/>
            <rFont val="Tahoma"/>
            <family val="2"/>
          </rPr>
          <t xml:space="preserve">Przykłady instalacji gaśnicznych:
wodna: tryskaczowa lub zraszaczowa, 
CO2, halonowa, azotowa, pianowa, proszkowa </t>
        </r>
      </text>
    </comment>
    <comment ref="F214" authorId="2">
      <text>
        <r>
          <rPr>
            <sz val="8"/>
            <rFont val="Tahoma"/>
            <family val="2"/>
          </rPr>
          <t>Sposoby uruchamiania instalacji oddymiającej: 
automatycznie - czujki; 
ręcznie - przyciski</t>
        </r>
      </text>
    </comment>
    <comment ref="D222" authorId="0">
      <text>
        <r>
          <rPr>
            <sz val="9"/>
            <rFont val="Tahoma"/>
            <family val="2"/>
          </rPr>
          <t>Wywołującym alarm w miejscu chronionego obiektu, bez stałego adresata alarmu.</t>
        </r>
      </text>
    </comment>
    <comment ref="D224" authorId="0">
      <text>
        <r>
          <rPr>
            <sz val="9"/>
            <rFont val="Tahoma"/>
            <family val="2"/>
          </rPr>
          <t>np. Policja, firma ochrony mienia</t>
        </r>
      </text>
    </comment>
    <comment ref="F226" authorId="1">
      <text>
        <r>
          <rPr>
            <sz val="9"/>
            <rFont val="Tahoma"/>
            <family val="2"/>
          </rPr>
          <t>np. Państwowa Straż Pożarna, zakładowa straż pożarna, portiernia, agencja ochrony mienia</t>
        </r>
      </text>
    </comment>
    <comment ref="F227" authorId="0">
      <text>
        <r>
          <rPr>
            <sz val="9"/>
            <rFont val="Tahoma"/>
            <family val="2"/>
          </rPr>
          <t xml:space="preserve">Przykłady instalacji gaśnicznych:
wodna: tryskaczowa lub zraszaczowa, 
CO2, halonowa, azotowa, pianowa, proszkowa </t>
        </r>
      </text>
    </comment>
    <comment ref="F229" authorId="2">
      <text>
        <r>
          <rPr>
            <sz val="8"/>
            <rFont val="Tahoma"/>
            <family val="2"/>
          </rPr>
          <t>Sposoby uruchamiania instalacji oddymiającej: 
automatycznie - czujki; 
ręcznie - przyciski</t>
        </r>
      </text>
    </comment>
    <comment ref="D237" authorId="0">
      <text>
        <r>
          <rPr>
            <sz val="9"/>
            <rFont val="Tahoma"/>
            <family val="2"/>
          </rPr>
          <t>Wywołującym alarm w miejscu chronionego obiektu, bez stałego adresata alarmu.</t>
        </r>
      </text>
    </comment>
    <comment ref="D239" authorId="0">
      <text>
        <r>
          <rPr>
            <sz val="9"/>
            <rFont val="Tahoma"/>
            <family val="2"/>
          </rPr>
          <t>np. Policja, firma ochrony mienia</t>
        </r>
      </text>
    </comment>
    <comment ref="F241" authorId="1">
      <text>
        <r>
          <rPr>
            <sz val="9"/>
            <rFont val="Tahoma"/>
            <family val="2"/>
          </rPr>
          <t>np. Państwowa Straż Pożarna, zakładowa straż pożarna, portiernia, agencja ochrony mienia</t>
        </r>
      </text>
    </comment>
    <comment ref="F242" authorId="0">
      <text>
        <r>
          <rPr>
            <sz val="9"/>
            <rFont val="Tahoma"/>
            <family val="2"/>
          </rPr>
          <t xml:space="preserve">Przykłady instalacji gaśnicznych:
wodna: tryskaczowa lub zraszaczowa, 
CO2, halonowa, azotowa, pianowa, proszkowa </t>
        </r>
      </text>
    </comment>
    <comment ref="F244" authorId="2">
      <text>
        <r>
          <rPr>
            <sz val="8"/>
            <rFont val="Tahoma"/>
            <family val="2"/>
          </rPr>
          <t>Sposoby uruchamiania instalacji oddymiającej: 
automatycznie - czujki; 
ręcznie - przyciski</t>
        </r>
      </text>
    </comment>
    <comment ref="D252" authorId="0">
      <text>
        <r>
          <rPr>
            <sz val="9"/>
            <rFont val="Tahoma"/>
            <family val="2"/>
          </rPr>
          <t>Wywołującym alarm w miejscu chronionego obiektu, bez stałego adresata alarmu.</t>
        </r>
      </text>
    </comment>
    <comment ref="D254" authorId="0">
      <text>
        <r>
          <rPr>
            <sz val="9"/>
            <rFont val="Tahoma"/>
            <family val="2"/>
          </rPr>
          <t>np. Policja, firma ochrony mienia</t>
        </r>
      </text>
    </comment>
    <comment ref="F256" authorId="1">
      <text>
        <r>
          <rPr>
            <sz val="9"/>
            <rFont val="Tahoma"/>
            <family val="2"/>
          </rPr>
          <t>np. Państwowa Straż Pożarna, zakładowa straż pożarna, portiernia, agencja ochrony mienia</t>
        </r>
      </text>
    </comment>
    <comment ref="F257" authorId="0">
      <text>
        <r>
          <rPr>
            <sz val="9"/>
            <rFont val="Tahoma"/>
            <family val="2"/>
          </rPr>
          <t xml:space="preserve">Przykłady instalacji gaśnicznych:
wodna: tryskaczowa lub zraszaczowa, 
CO2, halonowa, azotowa, pianowa, proszkowa </t>
        </r>
      </text>
    </comment>
    <comment ref="F259" authorId="2">
      <text>
        <r>
          <rPr>
            <sz val="8"/>
            <rFont val="Tahoma"/>
            <family val="2"/>
          </rPr>
          <t>Sposoby uruchamiania instalacji oddymiającej: 
automatycznie - czujki; 
ręcznie - przyciski</t>
        </r>
      </text>
    </comment>
    <comment ref="D267" authorId="0">
      <text>
        <r>
          <rPr>
            <sz val="9"/>
            <rFont val="Tahoma"/>
            <family val="2"/>
          </rPr>
          <t>Wywołującym alarm w miejscu chronionego obiektu, bez stałego adresata alarmu.</t>
        </r>
      </text>
    </comment>
    <comment ref="D269" authorId="0">
      <text>
        <r>
          <rPr>
            <sz val="9"/>
            <rFont val="Tahoma"/>
            <family val="2"/>
          </rPr>
          <t>np. Policja, firma ochrony mienia</t>
        </r>
      </text>
    </comment>
    <comment ref="F271" authorId="1">
      <text>
        <r>
          <rPr>
            <sz val="9"/>
            <rFont val="Tahoma"/>
            <family val="2"/>
          </rPr>
          <t>np. Państwowa Straż Pożarna, zakładowa straż pożarna, portiernia, agencja ochrony mienia</t>
        </r>
      </text>
    </comment>
    <comment ref="F272" authorId="0">
      <text>
        <r>
          <rPr>
            <sz val="9"/>
            <rFont val="Tahoma"/>
            <family val="2"/>
          </rPr>
          <t xml:space="preserve">Przykłady instalacji gaśnicznych:
wodna: tryskaczowa lub zraszaczowa, 
CO2, halonowa, azotowa, pianowa, proszkowa </t>
        </r>
      </text>
    </comment>
    <comment ref="F274" authorId="2">
      <text>
        <r>
          <rPr>
            <sz val="8"/>
            <rFont val="Tahoma"/>
            <family val="2"/>
          </rPr>
          <t>Sposoby uruchamiania instalacji oddymiającej: 
automatycznie - czujki; 
ręcznie - przyciski</t>
        </r>
      </text>
    </comment>
    <comment ref="D282" authorId="0">
      <text>
        <r>
          <rPr>
            <sz val="9"/>
            <rFont val="Tahoma"/>
            <family val="2"/>
          </rPr>
          <t>Wywołującym alarm w miejscu chronionego obiektu, bez stałego adresata alarmu.</t>
        </r>
      </text>
    </comment>
    <comment ref="D284" authorId="0">
      <text>
        <r>
          <rPr>
            <sz val="9"/>
            <rFont val="Tahoma"/>
            <family val="2"/>
          </rPr>
          <t>np. Policja, firma ochrony mienia</t>
        </r>
      </text>
    </comment>
    <comment ref="F286" authorId="1">
      <text>
        <r>
          <rPr>
            <sz val="9"/>
            <rFont val="Tahoma"/>
            <family val="2"/>
          </rPr>
          <t>np. Państwowa Straż Pożarna, zakładowa straż pożarna, portiernia, agencja ochrony mienia</t>
        </r>
      </text>
    </comment>
    <comment ref="F287" authorId="0">
      <text>
        <r>
          <rPr>
            <sz val="9"/>
            <rFont val="Tahoma"/>
            <family val="2"/>
          </rPr>
          <t xml:space="preserve">Przykłady instalacji gaśnicznych:
wodna: tryskaczowa lub zraszaczowa, 
CO2, halonowa, azotowa, pianowa, proszkowa </t>
        </r>
      </text>
    </comment>
    <comment ref="F289" authorId="2">
      <text>
        <r>
          <rPr>
            <sz val="8"/>
            <rFont val="Tahoma"/>
            <family val="2"/>
          </rPr>
          <t>Sposoby uruchamiania instalacji oddymiającej: 
automatycznie - czujki; 
ręcznie - przyciski</t>
        </r>
      </text>
    </comment>
    <comment ref="D297" authorId="0">
      <text>
        <r>
          <rPr>
            <sz val="9"/>
            <rFont val="Tahoma"/>
            <family val="2"/>
          </rPr>
          <t>Wywołującym alarm w miejscu chronionego obiektu, bez stałego adresata alarmu.</t>
        </r>
      </text>
    </comment>
    <comment ref="D299" authorId="0">
      <text>
        <r>
          <rPr>
            <sz val="9"/>
            <rFont val="Tahoma"/>
            <family val="2"/>
          </rPr>
          <t>np. Policja, firma ochrony mienia</t>
        </r>
      </text>
    </comment>
    <comment ref="F301" authorId="1">
      <text>
        <r>
          <rPr>
            <sz val="9"/>
            <rFont val="Tahoma"/>
            <family val="2"/>
          </rPr>
          <t>np. Państwowa Straż Pożarna, zakładowa straż pożarna, portiernia, agencja ochrony mienia</t>
        </r>
      </text>
    </comment>
    <comment ref="F302" authorId="0">
      <text>
        <r>
          <rPr>
            <sz val="9"/>
            <rFont val="Tahoma"/>
            <family val="2"/>
          </rPr>
          <t xml:space="preserve">Przykłady instalacji gaśnicznych:
wodna: tryskaczowa lub zraszaczowa, 
CO2, halonowa, azotowa, pianowa, proszkowa </t>
        </r>
      </text>
    </comment>
    <comment ref="F304" authorId="2">
      <text>
        <r>
          <rPr>
            <sz val="8"/>
            <rFont val="Tahoma"/>
            <family val="2"/>
          </rPr>
          <t>Sposoby uruchamiania instalacji oddymiającej: 
automatycznie - czujki; 
ręcznie - przyciski</t>
        </r>
      </text>
    </comment>
    <comment ref="D312" authorId="0">
      <text>
        <r>
          <rPr>
            <sz val="9"/>
            <rFont val="Tahoma"/>
            <family val="2"/>
          </rPr>
          <t>Wywołującym alarm w miejscu chronionego obiektu, bez stałego adresata alarmu.</t>
        </r>
      </text>
    </comment>
    <comment ref="D314" authorId="0">
      <text>
        <r>
          <rPr>
            <sz val="9"/>
            <rFont val="Tahoma"/>
            <family val="2"/>
          </rPr>
          <t>np. Policja, firma ochrony mienia</t>
        </r>
      </text>
    </comment>
    <comment ref="F316" authorId="1">
      <text>
        <r>
          <rPr>
            <sz val="9"/>
            <rFont val="Tahoma"/>
            <family val="2"/>
          </rPr>
          <t>np. Państwowa Straż Pożarna, zakładowa straż pożarna, portiernia, agencja ochrony mienia</t>
        </r>
      </text>
    </comment>
    <comment ref="F317" authorId="0">
      <text>
        <r>
          <rPr>
            <sz val="9"/>
            <rFont val="Tahoma"/>
            <family val="2"/>
          </rPr>
          <t xml:space="preserve">Przykłady instalacji gaśnicznych:
wodna: tryskaczowa lub zraszaczowa, 
CO2, halonowa, azotowa, pianowa, proszkowa </t>
        </r>
      </text>
    </comment>
    <comment ref="F319" authorId="2">
      <text>
        <r>
          <rPr>
            <sz val="8"/>
            <rFont val="Tahoma"/>
            <family val="2"/>
          </rPr>
          <t>Sposoby uruchamiania instalacji oddymiającej: 
automatycznie - czujki; 
ręcznie - przyciski</t>
        </r>
      </text>
    </comment>
    <comment ref="D327" authorId="0">
      <text>
        <r>
          <rPr>
            <sz val="9"/>
            <rFont val="Tahoma"/>
            <family val="2"/>
          </rPr>
          <t>Wywołującym alarm w miejscu chronionego obiektu, bez stałego adresata alarmu.</t>
        </r>
      </text>
    </comment>
    <comment ref="D329" authorId="0">
      <text>
        <r>
          <rPr>
            <sz val="9"/>
            <rFont val="Tahoma"/>
            <family val="2"/>
          </rPr>
          <t>np. Policja, firma ochrony mienia</t>
        </r>
      </text>
    </comment>
    <comment ref="F331" authorId="1">
      <text>
        <r>
          <rPr>
            <sz val="9"/>
            <rFont val="Tahoma"/>
            <family val="2"/>
          </rPr>
          <t>np. Państwowa Straż Pożarna, zakładowa straż pożarna, portiernia, agencja ochrony mienia</t>
        </r>
      </text>
    </comment>
    <comment ref="F332" authorId="0">
      <text>
        <r>
          <rPr>
            <sz val="9"/>
            <rFont val="Tahoma"/>
            <family val="2"/>
          </rPr>
          <t xml:space="preserve">Przykłady instalacji gaśnicznych:
wodna: tryskaczowa lub zraszaczowa, 
CO2, halonowa, azotowa, pianowa, proszkowa </t>
        </r>
      </text>
    </comment>
    <comment ref="F334" authorId="2">
      <text>
        <r>
          <rPr>
            <sz val="8"/>
            <rFont val="Tahoma"/>
            <family val="2"/>
          </rPr>
          <t>Sposoby uruchamiania instalacji oddymiającej: 
automatycznie - czujki; 
ręcznie - przyciski</t>
        </r>
      </text>
    </comment>
    <comment ref="D342" authorId="0">
      <text>
        <r>
          <rPr>
            <sz val="9"/>
            <rFont val="Tahoma"/>
            <family val="2"/>
          </rPr>
          <t>Wywołującym alarm w miejscu chronionego obiektu, bez stałego adresata alarmu.</t>
        </r>
      </text>
    </comment>
    <comment ref="D344" authorId="0">
      <text>
        <r>
          <rPr>
            <sz val="9"/>
            <rFont val="Tahoma"/>
            <family val="2"/>
          </rPr>
          <t>np. Policja, firma ochrony mienia</t>
        </r>
      </text>
    </comment>
    <comment ref="F346" authorId="1">
      <text>
        <r>
          <rPr>
            <sz val="9"/>
            <rFont val="Tahoma"/>
            <family val="2"/>
          </rPr>
          <t>np. Państwowa Straż Pożarna, zakładowa straż pożarna, portiernia, agencja ochrony mienia</t>
        </r>
      </text>
    </comment>
    <comment ref="F347" authorId="0">
      <text>
        <r>
          <rPr>
            <sz val="9"/>
            <rFont val="Tahoma"/>
            <family val="2"/>
          </rPr>
          <t xml:space="preserve">Przykłady instalacji gaśnicznych:
wodna: tryskaczowa lub zraszaczowa, 
CO2, halonowa, azotowa, pianowa, proszkowa </t>
        </r>
      </text>
    </comment>
    <comment ref="F349" authorId="2">
      <text>
        <r>
          <rPr>
            <sz val="8"/>
            <rFont val="Tahoma"/>
            <family val="2"/>
          </rPr>
          <t>Sposoby uruchamiania instalacji oddymiającej: 
automatycznie - czujki; 
ręcznie - przyciski</t>
        </r>
      </text>
    </comment>
    <comment ref="D357" authorId="0">
      <text>
        <r>
          <rPr>
            <sz val="9"/>
            <rFont val="Tahoma"/>
            <family val="2"/>
          </rPr>
          <t>Wywołującym alarm w miejscu chronionego obiektu, bez stałego adresata alarmu.</t>
        </r>
      </text>
    </comment>
    <comment ref="D359" authorId="0">
      <text>
        <r>
          <rPr>
            <sz val="9"/>
            <rFont val="Tahoma"/>
            <family val="2"/>
          </rPr>
          <t>np. Policja, firma ochrony mienia</t>
        </r>
      </text>
    </comment>
    <comment ref="F361" authorId="1">
      <text>
        <r>
          <rPr>
            <sz val="9"/>
            <rFont val="Tahoma"/>
            <family val="2"/>
          </rPr>
          <t>np. Państwowa Straż Pożarna, zakładowa straż pożarna, portiernia, agencja ochrony mienia</t>
        </r>
      </text>
    </comment>
    <comment ref="F362" authorId="0">
      <text>
        <r>
          <rPr>
            <sz val="9"/>
            <rFont val="Tahoma"/>
            <family val="2"/>
          </rPr>
          <t xml:space="preserve">Przykłady instalacji gaśnicznych:
wodna: tryskaczowa lub zraszaczowa, 
CO2, halonowa, azotowa, pianowa, proszkowa </t>
        </r>
      </text>
    </comment>
    <comment ref="F364" authorId="2">
      <text>
        <r>
          <rPr>
            <sz val="8"/>
            <rFont val="Tahoma"/>
            <family val="2"/>
          </rPr>
          <t>Sposoby uruchamiania instalacji oddymiającej: 
automatycznie - czujki; 
ręcznie - przyciski</t>
        </r>
      </text>
    </comment>
    <comment ref="D372" authorId="0">
      <text>
        <r>
          <rPr>
            <sz val="9"/>
            <rFont val="Tahoma"/>
            <family val="2"/>
          </rPr>
          <t>Wywołującym alarm w miejscu chronionego obiektu, bez stałego adresata alarmu.</t>
        </r>
      </text>
    </comment>
    <comment ref="D374" authorId="0">
      <text>
        <r>
          <rPr>
            <sz val="9"/>
            <rFont val="Tahoma"/>
            <family val="2"/>
          </rPr>
          <t>np. Policja, firma ochrony mienia</t>
        </r>
      </text>
    </comment>
    <comment ref="F376" authorId="1">
      <text>
        <r>
          <rPr>
            <sz val="9"/>
            <rFont val="Tahoma"/>
            <family val="2"/>
          </rPr>
          <t>np. Państwowa Straż Pożarna, zakładowa straż pożarna, portiernia, agencja ochrony mienia</t>
        </r>
      </text>
    </comment>
    <comment ref="F377" authorId="0">
      <text>
        <r>
          <rPr>
            <sz val="9"/>
            <rFont val="Tahoma"/>
            <family val="2"/>
          </rPr>
          <t xml:space="preserve">Przykłady instalacji gaśnicznych:
wodna: tryskaczowa lub zraszaczowa, 
CO2, halonowa, azotowa, pianowa, proszkowa </t>
        </r>
      </text>
    </comment>
    <comment ref="F379" authorId="2">
      <text>
        <r>
          <rPr>
            <sz val="8"/>
            <rFont val="Tahoma"/>
            <family val="2"/>
          </rPr>
          <t>Sposoby uruchamiania instalacji oddymiającej: 
automatycznie - czujki; 
ręcznie - przyciski</t>
        </r>
      </text>
    </comment>
    <comment ref="D387" authorId="0">
      <text>
        <r>
          <rPr>
            <sz val="9"/>
            <rFont val="Tahoma"/>
            <family val="2"/>
          </rPr>
          <t>Wywołującym alarm w miejscu chronionego obiektu, bez stałego adresata alarmu.</t>
        </r>
      </text>
    </comment>
    <comment ref="D389" authorId="0">
      <text>
        <r>
          <rPr>
            <sz val="9"/>
            <rFont val="Tahoma"/>
            <family val="2"/>
          </rPr>
          <t>np. Policja, firma ochrony mienia</t>
        </r>
      </text>
    </comment>
    <comment ref="F391" authorId="1">
      <text>
        <r>
          <rPr>
            <sz val="9"/>
            <rFont val="Tahoma"/>
            <family val="2"/>
          </rPr>
          <t>np. Państwowa Straż Pożarna, zakładowa straż pożarna, portiernia, agencja ochrony mienia</t>
        </r>
      </text>
    </comment>
    <comment ref="F392" authorId="0">
      <text>
        <r>
          <rPr>
            <sz val="9"/>
            <rFont val="Tahoma"/>
            <family val="2"/>
          </rPr>
          <t xml:space="preserve">Przykłady instalacji gaśnicznych:
wodna: tryskaczowa lub zraszaczowa, 
CO2, halonowa, azotowa, pianowa, proszkowa </t>
        </r>
      </text>
    </comment>
    <comment ref="F394" authorId="2">
      <text>
        <r>
          <rPr>
            <sz val="8"/>
            <rFont val="Tahoma"/>
            <family val="2"/>
          </rPr>
          <t>Sposoby uruchamiania instalacji oddymiającej: 
automatycznie - czujki; 
ręcznie - przyciski</t>
        </r>
      </text>
    </comment>
    <comment ref="D402" authorId="0">
      <text>
        <r>
          <rPr>
            <sz val="9"/>
            <rFont val="Tahoma"/>
            <family val="2"/>
          </rPr>
          <t>Wywołującym alarm w miejscu chronionego obiektu, bez stałego adresata alarmu.</t>
        </r>
      </text>
    </comment>
    <comment ref="D404" authorId="0">
      <text>
        <r>
          <rPr>
            <sz val="9"/>
            <rFont val="Tahoma"/>
            <family val="2"/>
          </rPr>
          <t>np. Policja, firma ochrony mienia</t>
        </r>
      </text>
    </comment>
    <comment ref="F406" authorId="1">
      <text>
        <r>
          <rPr>
            <sz val="9"/>
            <rFont val="Tahoma"/>
            <family val="2"/>
          </rPr>
          <t>np. Państwowa Straż Pożarna, zakładowa straż pożarna, portiernia, agencja ochrony mienia</t>
        </r>
      </text>
    </comment>
    <comment ref="F407" authorId="0">
      <text>
        <r>
          <rPr>
            <sz val="9"/>
            <rFont val="Tahoma"/>
            <family val="2"/>
          </rPr>
          <t xml:space="preserve">Przykłady instalacji gaśnicznych:
wodna: tryskaczowa lub zraszaczowa, 
CO2, halonowa, azotowa, pianowa, proszkowa </t>
        </r>
      </text>
    </comment>
    <comment ref="F409" authorId="2">
      <text>
        <r>
          <rPr>
            <sz val="8"/>
            <rFont val="Tahoma"/>
            <family val="2"/>
          </rPr>
          <t>Sposoby uruchamiania instalacji oddymiającej: 
automatycznie - czujki; 
ręcznie - przyciski</t>
        </r>
      </text>
    </comment>
    <comment ref="D417" authorId="0">
      <text>
        <r>
          <rPr>
            <sz val="9"/>
            <rFont val="Tahoma"/>
            <family val="2"/>
          </rPr>
          <t>Wywołującym alarm w miejscu chronionego obiektu, bez stałego adresata alarmu.</t>
        </r>
      </text>
    </comment>
    <comment ref="D419" authorId="0">
      <text>
        <r>
          <rPr>
            <sz val="9"/>
            <rFont val="Tahoma"/>
            <family val="2"/>
          </rPr>
          <t>np. Policja, firma ochrony mienia</t>
        </r>
      </text>
    </comment>
    <comment ref="F421" authorId="1">
      <text>
        <r>
          <rPr>
            <sz val="9"/>
            <rFont val="Tahoma"/>
            <family val="2"/>
          </rPr>
          <t>np. Państwowa Straż Pożarna, zakładowa straż pożarna, portiernia, agencja ochrony mienia</t>
        </r>
      </text>
    </comment>
    <comment ref="F422" authorId="0">
      <text>
        <r>
          <rPr>
            <sz val="9"/>
            <rFont val="Tahoma"/>
            <family val="2"/>
          </rPr>
          <t xml:space="preserve">Przykłady instalacji gaśnicznych:
wodna: tryskaczowa lub zraszaczowa, 
CO2, halonowa, azotowa, pianowa, proszkowa </t>
        </r>
      </text>
    </comment>
    <comment ref="F424" authorId="2">
      <text>
        <r>
          <rPr>
            <sz val="8"/>
            <rFont val="Tahoma"/>
            <family val="2"/>
          </rPr>
          <t>Sposoby uruchamiania instalacji oddymiającej: 
automatycznie - czujki; 
ręcznie - przyciski</t>
        </r>
      </text>
    </comment>
    <comment ref="D432" authorId="0">
      <text>
        <r>
          <rPr>
            <sz val="9"/>
            <rFont val="Tahoma"/>
            <family val="2"/>
          </rPr>
          <t>Wywołującym alarm w miejscu chronionego obiektu, bez stałego adresata alarmu.</t>
        </r>
      </text>
    </comment>
    <comment ref="D434" authorId="0">
      <text>
        <r>
          <rPr>
            <sz val="9"/>
            <rFont val="Tahoma"/>
            <family val="2"/>
          </rPr>
          <t>np. Policja, firma ochrony mienia</t>
        </r>
      </text>
    </comment>
    <comment ref="F436" authorId="1">
      <text>
        <r>
          <rPr>
            <sz val="9"/>
            <rFont val="Tahoma"/>
            <family val="2"/>
          </rPr>
          <t>np. Państwowa Straż Pożarna, zakładowa straż pożarna, portiernia, agencja ochrony mienia</t>
        </r>
      </text>
    </comment>
    <comment ref="F437" authorId="0">
      <text>
        <r>
          <rPr>
            <sz val="9"/>
            <rFont val="Tahoma"/>
            <family val="2"/>
          </rPr>
          <t xml:space="preserve">Przykłady instalacji gaśnicznych:
wodna: tryskaczowa lub zraszaczowa, 
CO2, halonowa, azotowa, pianowa, proszkowa </t>
        </r>
      </text>
    </comment>
    <comment ref="F439" authorId="2">
      <text>
        <r>
          <rPr>
            <sz val="8"/>
            <rFont val="Tahoma"/>
            <family val="2"/>
          </rPr>
          <t>Sposoby uruchamiania instalacji oddymiającej: 
automatycznie - czujki; 
ręcznie - przyciski</t>
        </r>
      </text>
    </comment>
    <comment ref="D447" authorId="0">
      <text>
        <r>
          <rPr>
            <sz val="9"/>
            <rFont val="Tahoma"/>
            <family val="2"/>
          </rPr>
          <t>Wywołującym alarm w miejscu chronionego obiektu, bez stałego adresata alarmu.</t>
        </r>
      </text>
    </comment>
    <comment ref="D449" authorId="0">
      <text>
        <r>
          <rPr>
            <sz val="9"/>
            <rFont val="Tahoma"/>
            <family val="2"/>
          </rPr>
          <t>np. Policja, firma ochrony mienia</t>
        </r>
      </text>
    </comment>
    <comment ref="F451" authorId="1">
      <text>
        <r>
          <rPr>
            <sz val="9"/>
            <rFont val="Tahoma"/>
            <family val="2"/>
          </rPr>
          <t>np. Państwowa Straż Pożarna, zakładowa straż pożarna, portiernia, agencja ochrony mienia</t>
        </r>
      </text>
    </comment>
    <comment ref="F452" authorId="0">
      <text>
        <r>
          <rPr>
            <sz val="9"/>
            <rFont val="Tahoma"/>
            <family val="2"/>
          </rPr>
          <t xml:space="preserve">Przykłady instalacji gaśnicznych:
wodna: tryskaczowa lub zraszaczowa, 
CO2, halonowa, azotowa, pianowa, proszkowa </t>
        </r>
      </text>
    </comment>
    <comment ref="F454" authorId="2">
      <text>
        <r>
          <rPr>
            <sz val="8"/>
            <rFont val="Tahoma"/>
            <family val="2"/>
          </rPr>
          <t>Sposoby uruchamiania instalacji oddymiającej: 
automatycznie - czujki; 
ręcznie - przyciski</t>
        </r>
      </text>
    </comment>
    <comment ref="D462" authorId="0">
      <text>
        <r>
          <rPr>
            <sz val="9"/>
            <rFont val="Tahoma"/>
            <family val="2"/>
          </rPr>
          <t>Wywołującym alarm w miejscu chronionego obiektu, bez stałego adresata alarmu.</t>
        </r>
      </text>
    </comment>
    <comment ref="D464" authorId="0">
      <text>
        <r>
          <rPr>
            <sz val="9"/>
            <rFont val="Tahoma"/>
            <family val="2"/>
          </rPr>
          <t>np. Policja, firma ochrony mienia</t>
        </r>
      </text>
    </comment>
    <comment ref="F466" authorId="1">
      <text>
        <r>
          <rPr>
            <sz val="9"/>
            <rFont val="Tahoma"/>
            <family val="2"/>
          </rPr>
          <t>np. Państwowa Straż Pożarna, zakładowa straż pożarna, portiernia, agencja ochrony mienia</t>
        </r>
      </text>
    </comment>
    <comment ref="F467" authorId="0">
      <text>
        <r>
          <rPr>
            <sz val="9"/>
            <rFont val="Tahoma"/>
            <family val="2"/>
          </rPr>
          <t xml:space="preserve">Przykłady instalacji gaśnicznych:
wodna: tryskaczowa lub zraszaczowa, 
CO2, halonowa, azotowa, pianowa, proszkowa </t>
        </r>
      </text>
    </comment>
    <comment ref="F469" authorId="2">
      <text>
        <r>
          <rPr>
            <sz val="8"/>
            <rFont val="Tahoma"/>
            <family val="2"/>
          </rPr>
          <t>Sposoby uruchamiania instalacji oddymiającej: 
automatycznie - czujki; 
ręcznie - przyciski</t>
        </r>
      </text>
    </comment>
    <comment ref="D477" authorId="0">
      <text>
        <r>
          <rPr>
            <sz val="9"/>
            <rFont val="Tahoma"/>
            <family val="2"/>
          </rPr>
          <t>Wywołującym alarm w miejscu chronionego obiektu, bez stałego adresata alarmu.</t>
        </r>
      </text>
    </comment>
    <comment ref="D479" authorId="0">
      <text>
        <r>
          <rPr>
            <sz val="9"/>
            <rFont val="Tahoma"/>
            <family val="2"/>
          </rPr>
          <t>np. Policja, firma ochrony mienia</t>
        </r>
      </text>
    </comment>
    <comment ref="F481" authorId="1">
      <text>
        <r>
          <rPr>
            <sz val="9"/>
            <rFont val="Tahoma"/>
            <family val="2"/>
          </rPr>
          <t>np. Państwowa Straż Pożarna, zakładowa straż pożarna, portiernia, agencja ochrony mienia</t>
        </r>
      </text>
    </comment>
    <comment ref="F482" authorId="0">
      <text>
        <r>
          <rPr>
            <sz val="9"/>
            <rFont val="Tahoma"/>
            <family val="2"/>
          </rPr>
          <t xml:space="preserve">Przykłady instalacji gaśnicznych:
wodna: tryskaczowa lub zraszaczowa, 
CO2, halonowa, azotowa, pianowa, proszkowa </t>
        </r>
      </text>
    </comment>
    <comment ref="F484" authorId="2">
      <text>
        <r>
          <rPr>
            <sz val="8"/>
            <rFont val="Tahoma"/>
            <family val="2"/>
          </rPr>
          <t>Sposoby uruchamiania instalacji oddymiającej: 
automatycznie - czujki; 
ręcznie - przyciski</t>
        </r>
      </text>
    </comment>
    <comment ref="D492" authorId="0">
      <text>
        <r>
          <rPr>
            <sz val="9"/>
            <rFont val="Tahoma"/>
            <family val="2"/>
          </rPr>
          <t>Wywołującym alarm w miejscu chronionego obiektu, bez stałego adresata alarmu.</t>
        </r>
      </text>
    </comment>
    <comment ref="D494" authorId="0">
      <text>
        <r>
          <rPr>
            <sz val="9"/>
            <rFont val="Tahoma"/>
            <family val="2"/>
          </rPr>
          <t>np. Policja, firma ochrony mienia</t>
        </r>
      </text>
    </comment>
    <comment ref="F496" authorId="1">
      <text>
        <r>
          <rPr>
            <sz val="9"/>
            <rFont val="Tahoma"/>
            <family val="2"/>
          </rPr>
          <t>np. Państwowa Straż Pożarna, zakładowa straż pożarna, portiernia, agencja ochrony mienia</t>
        </r>
      </text>
    </comment>
    <comment ref="F497" authorId="0">
      <text>
        <r>
          <rPr>
            <sz val="9"/>
            <rFont val="Tahoma"/>
            <family val="2"/>
          </rPr>
          <t xml:space="preserve">Przykłady instalacji gaśnicznych:
wodna: tryskaczowa lub zraszaczowa, 
CO2, halonowa, azotowa, pianowa, proszkowa </t>
        </r>
      </text>
    </comment>
    <comment ref="F499" authorId="2">
      <text>
        <r>
          <rPr>
            <sz val="8"/>
            <rFont val="Tahoma"/>
            <family val="2"/>
          </rPr>
          <t>Sposoby uruchamiania instalacji oddymiającej: 
automatycznie - czujki; 
ręcznie - przyciski</t>
        </r>
      </text>
    </comment>
    <comment ref="D507" authorId="0">
      <text>
        <r>
          <rPr>
            <sz val="9"/>
            <rFont val="Tahoma"/>
            <family val="2"/>
          </rPr>
          <t>Wywołującym alarm w miejscu chronionego obiektu, bez stałego adresata alarmu.</t>
        </r>
      </text>
    </comment>
    <comment ref="D509" authorId="0">
      <text>
        <r>
          <rPr>
            <sz val="9"/>
            <rFont val="Tahoma"/>
            <family val="2"/>
          </rPr>
          <t>np. Policja, firma ochrony mienia</t>
        </r>
      </text>
    </comment>
    <comment ref="F511" authorId="1">
      <text>
        <r>
          <rPr>
            <sz val="9"/>
            <rFont val="Tahoma"/>
            <family val="2"/>
          </rPr>
          <t>np. Państwowa Straż Pożarna, zakładowa straż pożarna, portiernia, agencja ochrony mienia</t>
        </r>
      </text>
    </comment>
    <comment ref="F512" authorId="0">
      <text>
        <r>
          <rPr>
            <sz val="9"/>
            <rFont val="Tahoma"/>
            <family val="2"/>
          </rPr>
          <t xml:space="preserve">Przykłady instalacji gaśnicznych:
wodna: tryskaczowa lub zraszaczowa, 
CO2, halonowa, azotowa, pianowa, proszkowa </t>
        </r>
      </text>
    </comment>
    <comment ref="F514" authorId="2">
      <text>
        <r>
          <rPr>
            <sz val="8"/>
            <rFont val="Tahoma"/>
            <family val="2"/>
          </rPr>
          <t>Sposoby uruchamiania instalacji oddymiającej: 
automatycznie - czujki; 
ręcznie - przyciski</t>
        </r>
      </text>
    </comment>
    <comment ref="D522" authorId="0">
      <text>
        <r>
          <rPr>
            <sz val="9"/>
            <rFont val="Tahoma"/>
            <family val="2"/>
          </rPr>
          <t>Wywołującym alarm w miejscu chronionego obiektu, bez stałego adresata alarmu.</t>
        </r>
      </text>
    </comment>
    <comment ref="D524" authorId="0">
      <text>
        <r>
          <rPr>
            <sz val="9"/>
            <rFont val="Tahoma"/>
            <family val="2"/>
          </rPr>
          <t>np. Policja, firma ochrony mienia</t>
        </r>
      </text>
    </comment>
    <comment ref="F526" authorId="1">
      <text>
        <r>
          <rPr>
            <sz val="9"/>
            <rFont val="Tahoma"/>
            <family val="2"/>
          </rPr>
          <t>np. Państwowa Straż Pożarna, zakładowa straż pożarna, portiernia, agencja ochrony mienia</t>
        </r>
      </text>
    </comment>
    <comment ref="F527" authorId="0">
      <text>
        <r>
          <rPr>
            <sz val="9"/>
            <rFont val="Tahoma"/>
            <family val="2"/>
          </rPr>
          <t xml:space="preserve">Przykłady instalacji gaśnicznych:
wodna: tryskaczowa lub zraszaczowa, 
CO2, halonowa, azotowa, pianowa, proszkowa </t>
        </r>
      </text>
    </comment>
    <comment ref="F529" authorId="2">
      <text>
        <r>
          <rPr>
            <sz val="8"/>
            <rFont val="Tahoma"/>
            <family val="2"/>
          </rPr>
          <t>Sposoby uruchamiania instalacji oddymiającej: 
automatycznie - czujki; 
ręcznie - przyciski</t>
        </r>
      </text>
    </comment>
    <comment ref="D537" authorId="0">
      <text>
        <r>
          <rPr>
            <sz val="9"/>
            <rFont val="Tahoma"/>
            <family val="2"/>
          </rPr>
          <t>Wywołującym alarm w miejscu chronionego obiektu, bez stałego adresata alarmu.</t>
        </r>
      </text>
    </comment>
    <comment ref="D539" authorId="0">
      <text>
        <r>
          <rPr>
            <sz val="9"/>
            <rFont val="Tahoma"/>
            <family val="2"/>
          </rPr>
          <t>np. Policja, firma ochrony mienia</t>
        </r>
      </text>
    </comment>
    <comment ref="F541" authorId="1">
      <text>
        <r>
          <rPr>
            <sz val="9"/>
            <rFont val="Tahoma"/>
            <family val="2"/>
          </rPr>
          <t>np. Państwowa Straż Pożarna, zakładowa straż pożarna, portiernia, agencja ochrony mienia</t>
        </r>
      </text>
    </comment>
    <comment ref="F542" authorId="0">
      <text>
        <r>
          <rPr>
            <sz val="9"/>
            <rFont val="Tahoma"/>
            <family val="2"/>
          </rPr>
          <t xml:space="preserve">Przykłady instalacji gaśnicznych:
wodna: tryskaczowa lub zraszaczowa, 
CO2, halonowa, azotowa, pianowa, proszkowa </t>
        </r>
      </text>
    </comment>
    <comment ref="F544" authorId="2">
      <text>
        <r>
          <rPr>
            <sz val="8"/>
            <rFont val="Tahoma"/>
            <family val="2"/>
          </rPr>
          <t>Sposoby uruchamiania instalacji oddymiającej: 
automatycznie - czujki; 
ręcznie - przyciski</t>
        </r>
      </text>
    </comment>
    <comment ref="D552" authorId="0">
      <text>
        <r>
          <rPr>
            <sz val="9"/>
            <rFont val="Tahoma"/>
            <family val="2"/>
          </rPr>
          <t>Wywołującym alarm w miejscu chronionego obiektu, bez stałego adresata alarmu.</t>
        </r>
      </text>
    </comment>
    <comment ref="D554" authorId="0">
      <text>
        <r>
          <rPr>
            <sz val="9"/>
            <rFont val="Tahoma"/>
            <family val="2"/>
          </rPr>
          <t>np. Policja, firma ochrony mienia</t>
        </r>
      </text>
    </comment>
    <comment ref="F556" authorId="1">
      <text>
        <r>
          <rPr>
            <sz val="9"/>
            <rFont val="Tahoma"/>
            <family val="2"/>
          </rPr>
          <t>np. Państwowa Straż Pożarna, zakładowa straż pożarna, portiernia, agencja ochrony mienia</t>
        </r>
      </text>
    </comment>
    <comment ref="F557" authorId="0">
      <text>
        <r>
          <rPr>
            <sz val="9"/>
            <rFont val="Tahoma"/>
            <family val="2"/>
          </rPr>
          <t xml:space="preserve">Przykłady instalacji gaśnicznych:
wodna: tryskaczowa lub zraszaczowa, 
CO2, halonowa, azotowa, pianowa, proszkowa </t>
        </r>
      </text>
    </comment>
    <comment ref="F559" authorId="2">
      <text>
        <r>
          <rPr>
            <sz val="8"/>
            <rFont val="Tahoma"/>
            <family val="2"/>
          </rPr>
          <t>Sposoby uruchamiania instalacji oddymiającej: 
automatycznie - czujki; 
ręcznie - przyciski</t>
        </r>
      </text>
    </comment>
    <comment ref="D567" authorId="0">
      <text>
        <r>
          <rPr>
            <sz val="9"/>
            <rFont val="Tahoma"/>
            <family val="2"/>
          </rPr>
          <t>Wywołującym alarm w miejscu chronionego obiektu, bez stałego adresata alarmu.</t>
        </r>
      </text>
    </comment>
    <comment ref="D569" authorId="0">
      <text>
        <r>
          <rPr>
            <sz val="9"/>
            <rFont val="Tahoma"/>
            <family val="2"/>
          </rPr>
          <t>np. Policja, firma ochrony mienia</t>
        </r>
      </text>
    </comment>
    <comment ref="F571" authorId="1">
      <text>
        <r>
          <rPr>
            <sz val="9"/>
            <rFont val="Tahoma"/>
            <family val="2"/>
          </rPr>
          <t>np. Państwowa Straż Pożarna, zakładowa straż pożarna, portiernia, agencja ochrony mienia</t>
        </r>
      </text>
    </comment>
    <comment ref="F572" authorId="0">
      <text>
        <r>
          <rPr>
            <sz val="9"/>
            <rFont val="Tahoma"/>
            <family val="2"/>
          </rPr>
          <t xml:space="preserve">Przykłady instalacji gaśnicznych:
wodna: tryskaczowa lub zraszaczowa, 
CO2, halonowa, azotowa, pianowa, proszkowa </t>
        </r>
      </text>
    </comment>
    <comment ref="F574" authorId="2">
      <text>
        <r>
          <rPr>
            <sz val="8"/>
            <rFont val="Tahoma"/>
            <family val="2"/>
          </rPr>
          <t>Sposoby uruchamiania instalacji oddymiającej: 
automatycznie - czujki; 
ręcznie - przyciski</t>
        </r>
      </text>
    </comment>
    <comment ref="D582" authorId="0">
      <text>
        <r>
          <rPr>
            <sz val="9"/>
            <rFont val="Tahoma"/>
            <family val="2"/>
          </rPr>
          <t>Wywołującym alarm w miejscu chronionego obiektu, bez stałego adresata alarmu.</t>
        </r>
      </text>
    </comment>
    <comment ref="D584" authorId="0">
      <text>
        <r>
          <rPr>
            <sz val="9"/>
            <rFont val="Tahoma"/>
            <family val="2"/>
          </rPr>
          <t>np. Policja, firma ochrony mienia</t>
        </r>
      </text>
    </comment>
    <comment ref="F586" authorId="1">
      <text>
        <r>
          <rPr>
            <sz val="9"/>
            <rFont val="Tahoma"/>
            <family val="2"/>
          </rPr>
          <t>np. Państwowa Straż Pożarna, zakładowa straż pożarna, portiernia, agencja ochrony mienia</t>
        </r>
      </text>
    </comment>
    <comment ref="F587" authorId="0">
      <text>
        <r>
          <rPr>
            <sz val="9"/>
            <rFont val="Tahoma"/>
            <family val="2"/>
          </rPr>
          <t xml:space="preserve">Przykłady instalacji gaśnicznych:
wodna: tryskaczowa lub zraszaczowa, 
CO2, halonowa, azotowa, pianowa, proszkowa </t>
        </r>
      </text>
    </comment>
    <comment ref="F589" authorId="2">
      <text>
        <r>
          <rPr>
            <sz val="8"/>
            <rFont val="Tahoma"/>
            <family val="2"/>
          </rPr>
          <t>Sposoby uruchamiania instalacji oddymiającej: 
automatycznie - czujki; 
ręcznie - przyciski</t>
        </r>
      </text>
    </comment>
    <comment ref="D597" authorId="0">
      <text>
        <r>
          <rPr>
            <sz val="9"/>
            <rFont val="Tahoma"/>
            <family val="2"/>
          </rPr>
          <t>Wywołującym alarm w miejscu chronionego obiektu, bez stałego adresata alarmu.</t>
        </r>
      </text>
    </comment>
    <comment ref="D599" authorId="0">
      <text>
        <r>
          <rPr>
            <sz val="9"/>
            <rFont val="Tahoma"/>
            <family val="2"/>
          </rPr>
          <t>np. Policja, firma ochrony mienia</t>
        </r>
      </text>
    </comment>
    <comment ref="F601" authorId="1">
      <text>
        <r>
          <rPr>
            <sz val="9"/>
            <rFont val="Tahoma"/>
            <family val="2"/>
          </rPr>
          <t>np. Państwowa Straż Pożarna, zakładowa straż pożarna, portiernia, agencja ochrony mienia</t>
        </r>
      </text>
    </comment>
    <comment ref="F602" authorId="0">
      <text>
        <r>
          <rPr>
            <sz val="9"/>
            <rFont val="Tahoma"/>
            <family val="2"/>
          </rPr>
          <t xml:space="preserve">Przykłady instalacji gaśnicznych:
wodna: tryskaczowa lub zraszaczowa, 
CO2, halonowa, azotowa, pianowa, proszkowa </t>
        </r>
      </text>
    </comment>
    <comment ref="F604" authorId="2">
      <text>
        <r>
          <rPr>
            <sz val="8"/>
            <rFont val="Tahoma"/>
            <family val="2"/>
          </rPr>
          <t>Sposoby uruchamiania instalacji oddymiającej: 
automatycznie - czujki; 
ręcznie - przyciski</t>
        </r>
      </text>
    </comment>
    <comment ref="D612" authorId="0">
      <text>
        <r>
          <rPr>
            <sz val="9"/>
            <rFont val="Tahoma"/>
            <family val="2"/>
          </rPr>
          <t>Wywołującym alarm w miejscu chronionego obiektu, bez stałego adresata alarmu.</t>
        </r>
      </text>
    </comment>
    <comment ref="D614" authorId="0">
      <text>
        <r>
          <rPr>
            <sz val="9"/>
            <rFont val="Tahoma"/>
            <family val="2"/>
          </rPr>
          <t>np. Policja, firma ochrony mienia</t>
        </r>
      </text>
    </comment>
    <comment ref="F616" authorId="1">
      <text>
        <r>
          <rPr>
            <sz val="9"/>
            <rFont val="Tahoma"/>
            <family val="2"/>
          </rPr>
          <t>np. Państwowa Straż Pożarna, zakładowa straż pożarna, portiernia, agencja ochrony mienia</t>
        </r>
      </text>
    </comment>
    <comment ref="F617" authorId="0">
      <text>
        <r>
          <rPr>
            <sz val="9"/>
            <rFont val="Tahoma"/>
            <family val="2"/>
          </rPr>
          <t xml:space="preserve">Przykłady instalacji gaśnicznych:
wodna: tryskaczowa lub zraszaczowa, 
CO2, halonowa, azotowa, pianowa, proszkowa </t>
        </r>
      </text>
    </comment>
    <comment ref="F619" authorId="2">
      <text>
        <r>
          <rPr>
            <sz val="8"/>
            <rFont val="Tahoma"/>
            <family val="2"/>
          </rPr>
          <t>Sposoby uruchamiania instalacji oddymiającej: 
automatycznie - czujki; 
ręcznie - przyciski</t>
        </r>
      </text>
    </comment>
    <comment ref="D627" authorId="0">
      <text>
        <r>
          <rPr>
            <sz val="9"/>
            <rFont val="Tahoma"/>
            <family val="2"/>
          </rPr>
          <t>Wywołującym alarm w miejscu chronionego obiektu, bez stałego adresata alarmu.</t>
        </r>
      </text>
    </comment>
    <comment ref="D629" authorId="0">
      <text>
        <r>
          <rPr>
            <sz val="9"/>
            <rFont val="Tahoma"/>
            <family val="2"/>
          </rPr>
          <t>np. Policja, firma ochrony mienia</t>
        </r>
      </text>
    </comment>
    <comment ref="F631" authorId="1">
      <text>
        <r>
          <rPr>
            <sz val="9"/>
            <rFont val="Tahoma"/>
            <family val="2"/>
          </rPr>
          <t>np. Państwowa Straż Pożarna, zakładowa straż pożarna, portiernia, agencja ochrony mienia</t>
        </r>
      </text>
    </comment>
    <comment ref="F632" authorId="0">
      <text>
        <r>
          <rPr>
            <sz val="9"/>
            <rFont val="Tahoma"/>
            <family val="2"/>
          </rPr>
          <t xml:space="preserve">Przykłady instalacji gaśnicznych:
wodna: tryskaczowa lub zraszaczowa, 
CO2, halonowa, azotowa, pianowa, proszkowa </t>
        </r>
      </text>
    </comment>
    <comment ref="F634" authorId="2">
      <text>
        <r>
          <rPr>
            <sz val="8"/>
            <rFont val="Tahoma"/>
            <family val="2"/>
          </rPr>
          <t>Sposoby uruchamiania instalacji oddymiającej: 
automatycznie - czujki; 
ręcznie - przyciski</t>
        </r>
      </text>
    </comment>
    <comment ref="D642" authorId="0">
      <text>
        <r>
          <rPr>
            <sz val="9"/>
            <rFont val="Tahoma"/>
            <family val="2"/>
          </rPr>
          <t>Wywołującym alarm w miejscu chronionego obiektu, bez stałego adresata alarmu.</t>
        </r>
      </text>
    </comment>
    <comment ref="D644" authorId="0">
      <text>
        <r>
          <rPr>
            <sz val="9"/>
            <rFont val="Tahoma"/>
            <family val="2"/>
          </rPr>
          <t>np. Policja, firma ochrony mienia</t>
        </r>
      </text>
    </comment>
    <comment ref="F646" authorId="1">
      <text>
        <r>
          <rPr>
            <sz val="9"/>
            <rFont val="Tahoma"/>
            <family val="2"/>
          </rPr>
          <t>np. Państwowa Straż Pożarna, zakładowa straż pożarna, portiernia, agencja ochrony mienia</t>
        </r>
      </text>
    </comment>
    <comment ref="F647" authorId="0">
      <text>
        <r>
          <rPr>
            <sz val="9"/>
            <rFont val="Tahoma"/>
            <family val="2"/>
          </rPr>
          <t xml:space="preserve">Przykłady instalacji gaśnicznych:
wodna: tryskaczowa lub zraszaczowa, 
CO2, halonowa, azotowa, pianowa, proszkowa </t>
        </r>
      </text>
    </comment>
    <comment ref="F649" authorId="2">
      <text>
        <r>
          <rPr>
            <sz val="8"/>
            <rFont val="Tahoma"/>
            <family val="2"/>
          </rPr>
          <t>Sposoby uruchamiania instalacji oddymiającej: 
automatycznie - czujki; 
ręcznie - przyciski</t>
        </r>
      </text>
    </comment>
    <comment ref="D657" authorId="0">
      <text>
        <r>
          <rPr>
            <sz val="9"/>
            <rFont val="Tahoma"/>
            <family val="2"/>
          </rPr>
          <t>Wywołującym alarm w miejscu chronionego obiektu, bez stałego adresata alarmu.</t>
        </r>
      </text>
    </comment>
    <comment ref="D659" authorId="0">
      <text>
        <r>
          <rPr>
            <sz val="9"/>
            <rFont val="Tahoma"/>
            <family val="2"/>
          </rPr>
          <t>np. Policja, firma ochrony mienia</t>
        </r>
      </text>
    </comment>
    <comment ref="F661" authorId="1">
      <text>
        <r>
          <rPr>
            <sz val="9"/>
            <rFont val="Tahoma"/>
            <family val="2"/>
          </rPr>
          <t>np. Państwowa Straż Pożarna, zakładowa straż pożarna, portiernia, agencja ochrony mienia</t>
        </r>
      </text>
    </comment>
    <comment ref="F662" authorId="0">
      <text>
        <r>
          <rPr>
            <sz val="9"/>
            <rFont val="Tahoma"/>
            <family val="2"/>
          </rPr>
          <t xml:space="preserve">Przykłady instalacji gaśnicznych:
wodna: tryskaczowa lub zraszaczowa, 
CO2, halonowa, azotowa, pianowa, proszkowa </t>
        </r>
      </text>
    </comment>
    <comment ref="F664" authorId="2">
      <text>
        <r>
          <rPr>
            <sz val="8"/>
            <rFont val="Tahoma"/>
            <family val="2"/>
          </rPr>
          <t>Sposoby uruchamiania instalacji oddymiającej: 
automatycznie - czujki; 
ręcznie - przyciski</t>
        </r>
      </text>
    </comment>
    <comment ref="D672" authorId="0">
      <text>
        <r>
          <rPr>
            <sz val="9"/>
            <rFont val="Tahoma"/>
            <family val="2"/>
          </rPr>
          <t>Wywołującym alarm w miejscu chronionego obiektu, bez stałego adresata alarmu.</t>
        </r>
      </text>
    </comment>
    <comment ref="D674" authorId="0">
      <text>
        <r>
          <rPr>
            <sz val="9"/>
            <rFont val="Tahoma"/>
            <family val="2"/>
          </rPr>
          <t>np. Policja, firma ochrony mienia</t>
        </r>
      </text>
    </comment>
    <comment ref="F676" authorId="1">
      <text>
        <r>
          <rPr>
            <sz val="9"/>
            <rFont val="Tahoma"/>
            <family val="2"/>
          </rPr>
          <t>np. Państwowa Straż Pożarna, zakładowa straż pożarna, portiernia, agencja ochrony mienia</t>
        </r>
      </text>
    </comment>
    <comment ref="F677" authorId="0">
      <text>
        <r>
          <rPr>
            <sz val="9"/>
            <rFont val="Tahoma"/>
            <family val="2"/>
          </rPr>
          <t xml:space="preserve">Przykłady instalacji gaśnicznych:
wodna: tryskaczowa lub zraszaczowa, 
CO2, halonowa, azotowa, pianowa, proszkowa </t>
        </r>
      </text>
    </comment>
    <comment ref="F679" authorId="2">
      <text>
        <r>
          <rPr>
            <sz val="8"/>
            <rFont val="Tahoma"/>
            <family val="2"/>
          </rPr>
          <t>Sposoby uruchamiania instalacji oddymiającej: 
automatycznie - czujki; 
ręcznie - przyciski</t>
        </r>
      </text>
    </comment>
    <comment ref="D687" authorId="0">
      <text>
        <r>
          <rPr>
            <sz val="9"/>
            <rFont val="Tahoma"/>
            <family val="2"/>
          </rPr>
          <t>Wywołującym alarm w miejscu chronionego obiektu, bez stałego adresata alarmu.</t>
        </r>
      </text>
    </comment>
    <comment ref="D689" authorId="0">
      <text>
        <r>
          <rPr>
            <sz val="9"/>
            <rFont val="Tahoma"/>
            <family val="2"/>
          </rPr>
          <t>np. Policja, firma ochrony mienia</t>
        </r>
      </text>
    </comment>
    <comment ref="F691" authorId="1">
      <text>
        <r>
          <rPr>
            <sz val="9"/>
            <rFont val="Tahoma"/>
            <family val="2"/>
          </rPr>
          <t>np. Państwowa Straż Pożarna, zakładowa straż pożarna, portiernia, agencja ochrony mienia</t>
        </r>
      </text>
    </comment>
    <comment ref="F692" authorId="0">
      <text>
        <r>
          <rPr>
            <sz val="9"/>
            <rFont val="Tahoma"/>
            <family val="2"/>
          </rPr>
          <t xml:space="preserve">Przykłady instalacji gaśnicznych:
wodna: tryskaczowa lub zraszaczowa, 
CO2, halonowa, azotowa, pianowa, proszkowa </t>
        </r>
      </text>
    </comment>
    <comment ref="F694" authorId="2">
      <text>
        <r>
          <rPr>
            <sz val="8"/>
            <rFont val="Tahoma"/>
            <family val="2"/>
          </rPr>
          <t>Sposoby uruchamiania instalacji oddymiającej: 
automatycznie - czujki; 
ręcznie - przyciski</t>
        </r>
      </text>
    </comment>
    <comment ref="D702" authorId="0">
      <text>
        <r>
          <rPr>
            <sz val="9"/>
            <rFont val="Tahoma"/>
            <family val="2"/>
          </rPr>
          <t>Wywołującym alarm w miejscu chronionego obiektu, bez stałego adresata alarmu.</t>
        </r>
      </text>
    </comment>
    <comment ref="D704" authorId="0">
      <text>
        <r>
          <rPr>
            <sz val="9"/>
            <rFont val="Tahoma"/>
            <family val="2"/>
          </rPr>
          <t>np. Policja, firma ochrony mienia</t>
        </r>
      </text>
    </comment>
    <comment ref="F706" authorId="1">
      <text>
        <r>
          <rPr>
            <sz val="9"/>
            <rFont val="Tahoma"/>
            <family val="2"/>
          </rPr>
          <t>np. Państwowa Straż Pożarna, zakładowa straż pożarna, portiernia, agencja ochrony mienia</t>
        </r>
      </text>
    </comment>
    <comment ref="F707" authorId="0">
      <text>
        <r>
          <rPr>
            <sz val="9"/>
            <rFont val="Tahoma"/>
            <family val="2"/>
          </rPr>
          <t xml:space="preserve">Przykłady instalacji gaśnicznych:
wodna: tryskaczowa lub zraszaczowa, 
CO2, halonowa, azotowa, pianowa, proszkowa </t>
        </r>
      </text>
    </comment>
    <comment ref="F709" authorId="2">
      <text>
        <r>
          <rPr>
            <sz val="8"/>
            <rFont val="Tahoma"/>
            <family val="2"/>
          </rPr>
          <t>Sposoby uruchamiania instalacji oddymiającej: 
automatycznie - czujki; 
ręcznie - przyciski</t>
        </r>
      </text>
    </comment>
    <comment ref="D717" authorId="0">
      <text>
        <r>
          <rPr>
            <sz val="9"/>
            <rFont val="Tahoma"/>
            <family val="2"/>
          </rPr>
          <t>Wywołującym alarm w miejscu chronionego obiektu, bez stałego adresata alarmu.</t>
        </r>
      </text>
    </comment>
    <comment ref="D719" authorId="0">
      <text>
        <r>
          <rPr>
            <sz val="9"/>
            <rFont val="Tahoma"/>
            <family val="2"/>
          </rPr>
          <t>np. Policja, firma ochrony mienia</t>
        </r>
      </text>
    </comment>
    <comment ref="F721" authorId="1">
      <text>
        <r>
          <rPr>
            <sz val="9"/>
            <rFont val="Tahoma"/>
            <family val="2"/>
          </rPr>
          <t>np. Państwowa Straż Pożarna, zakładowa straż pożarna, portiernia, agencja ochrony mienia</t>
        </r>
      </text>
    </comment>
    <comment ref="F722" authorId="0">
      <text>
        <r>
          <rPr>
            <sz val="9"/>
            <rFont val="Tahoma"/>
            <family val="2"/>
          </rPr>
          <t xml:space="preserve">Przykłady instalacji gaśnicznych:
wodna: tryskaczowa lub zraszaczowa, 
CO2, halonowa, azotowa, pianowa, proszkowa </t>
        </r>
      </text>
    </comment>
    <comment ref="F724" authorId="2">
      <text>
        <r>
          <rPr>
            <sz val="8"/>
            <rFont val="Tahoma"/>
            <family val="2"/>
          </rPr>
          <t>Sposoby uruchamiania instalacji oddymiającej: 
automatycznie - czujki; 
ręcznie - przyciski</t>
        </r>
      </text>
    </comment>
    <comment ref="D732" authorId="0">
      <text>
        <r>
          <rPr>
            <sz val="9"/>
            <rFont val="Tahoma"/>
            <family val="2"/>
          </rPr>
          <t>Wywołującym alarm w miejscu chronionego obiektu, bez stałego adresata alarmu.</t>
        </r>
      </text>
    </comment>
    <comment ref="D734" authorId="0">
      <text>
        <r>
          <rPr>
            <sz val="9"/>
            <rFont val="Tahoma"/>
            <family val="2"/>
          </rPr>
          <t>np. Policja, firma ochrony mienia</t>
        </r>
      </text>
    </comment>
    <comment ref="F736" authorId="1">
      <text>
        <r>
          <rPr>
            <sz val="9"/>
            <rFont val="Tahoma"/>
            <family val="2"/>
          </rPr>
          <t>np. Państwowa Straż Pożarna, zakładowa straż pożarna, portiernia, agencja ochrony mienia</t>
        </r>
      </text>
    </comment>
    <comment ref="F737" authorId="0">
      <text>
        <r>
          <rPr>
            <sz val="9"/>
            <rFont val="Tahoma"/>
            <family val="2"/>
          </rPr>
          <t xml:space="preserve">Przykłady instalacji gaśnicznych:
wodna: tryskaczowa lub zraszaczowa, 
CO2, halonowa, azotowa, pianowa, proszkowa </t>
        </r>
      </text>
    </comment>
    <comment ref="F739" authorId="2">
      <text>
        <r>
          <rPr>
            <sz val="8"/>
            <rFont val="Tahoma"/>
            <family val="2"/>
          </rPr>
          <t>Sposoby uruchamiania instalacji oddymiającej: 
automatycznie - czujki; 
ręcznie - przyciski</t>
        </r>
      </text>
    </comment>
  </commentList>
</comments>
</file>

<file path=xl/comments4.xml><?xml version="1.0" encoding="utf-8"?>
<comments xmlns="http://schemas.openxmlformats.org/spreadsheetml/2006/main">
  <authors>
    <author> </author>
  </authors>
  <commentList>
    <comment ref="B9" authorId="0">
      <text>
        <r>
          <rPr>
            <sz val="9"/>
            <color indexed="8"/>
            <rFont val="Tahoma"/>
            <family val="2"/>
          </rPr>
          <t>bez mienia wykazanego w poprzednich załącznikach</t>
        </r>
      </text>
    </comment>
    <comment ref="B10" authorId="0">
      <text>
        <r>
          <rPr>
            <sz val="9"/>
            <color indexed="8"/>
            <rFont val="Tahoma"/>
            <family val="2"/>
          </rPr>
          <t>bez mienia wykazanego w poprzednich załącznikach</t>
        </r>
      </text>
    </comment>
    <comment ref="B11" authorId="0">
      <text>
        <r>
          <rPr>
            <sz val="9"/>
            <color indexed="8"/>
            <rFont val="Tahoma"/>
            <family val="2"/>
          </rPr>
          <t>bez mienia wykazanego w poprzednich załącznikach</t>
        </r>
      </text>
    </comment>
    <comment ref="B12" authorId="0">
      <text>
        <r>
          <rPr>
            <sz val="9"/>
            <color indexed="8"/>
            <rFont val="Tahoma"/>
            <family val="2"/>
          </rPr>
          <t>bez mienia wykazanego w poprzednich załącznikach</t>
        </r>
      </text>
    </comment>
    <comment ref="B13" authorId="0">
      <text>
        <r>
          <rPr>
            <sz val="9"/>
            <color indexed="8"/>
            <rFont val="Tahoma"/>
            <family val="2"/>
          </rPr>
          <t>bez mienia wykazanego w poprzednich załącznikach</t>
        </r>
      </text>
    </comment>
    <comment ref="B14" authorId="0">
      <text>
        <r>
          <rPr>
            <sz val="9"/>
            <color indexed="8"/>
            <rFont val="Tahoma"/>
            <family val="2"/>
          </rPr>
          <t>bez mienia wykazanego w poprzednich załącznikach</t>
        </r>
      </text>
    </comment>
  </commentList>
</comments>
</file>

<file path=xl/sharedStrings.xml><?xml version="1.0" encoding="utf-8"?>
<sst xmlns="http://schemas.openxmlformats.org/spreadsheetml/2006/main" count="4129" uniqueCount="779">
  <si>
    <t>Budynki</t>
  </si>
  <si>
    <t>Wyposażenie i urządzenia</t>
  </si>
  <si>
    <t>Sprzęt elektroniczny stacjonarny</t>
  </si>
  <si>
    <t>Sprzęt elektroniczny przenośny</t>
  </si>
  <si>
    <t>BUDYNKI ( KŚT 1)</t>
  </si>
  <si>
    <t>Lp.</t>
  </si>
  <si>
    <t>Rodzaj budynku</t>
  </si>
  <si>
    <t>Lokalizacja (adres)</t>
  </si>
  <si>
    <t>Czy obiekt jest użytkowany?</t>
  </si>
  <si>
    <t>Rok budowy</t>
  </si>
  <si>
    <t>Wartość początkowa (brutto)</t>
  </si>
  <si>
    <t>Powierzchnia użytkowa w m²</t>
  </si>
  <si>
    <t>Czy została przeprowadzona okresowa kontrola stanu techniczego obiektu budowalnego zgodnie z art. 62 ustawy Prawo budowlane?</t>
  </si>
  <si>
    <t>Przeprowadzane remonty istotnie podwyższające wartość obiektu - data i zakres remontu</t>
  </si>
  <si>
    <t>Czy obiekt posiada sprawne urządzenie odgromowe?</t>
  </si>
  <si>
    <t>Czy budynek znajduje się pod nadzorem konserwatora zabytków?</t>
  </si>
  <si>
    <t>Rodzaj ogrzewania</t>
  </si>
  <si>
    <t xml:space="preserve">Materiał </t>
  </si>
  <si>
    <t>Czy w konstrukcji budynku występują płyty warstwowe?</t>
  </si>
  <si>
    <t>ścian</t>
  </si>
  <si>
    <t>stropów</t>
  </si>
  <si>
    <t>konstrukcji dachu</t>
  </si>
  <si>
    <t>pokrycie dachu</t>
  </si>
  <si>
    <t>1.</t>
  </si>
  <si>
    <t>mieszkalny</t>
  </si>
  <si>
    <t>ul. Leśna 41,57-350 Kudowa Zdrój</t>
  </si>
  <si>
    <t>TAK</t>
  </si>
  <si>
    <t>WO</t>
  </si>
  <si>
    <t>TAK - A i B</t>
  </si>
  <si>
    <t>NIE</t>
  </si>
  <si>
    <t>własna kotłownia</t>
  </si>
  <si>
    <t>słupy drewniane obite deskami</t>
  </si>
  <si>
    <t>żelbeton</t>
  </si>
  <si>
    <t>drewniany</t>
  </si>
  <si>
    <t>dachówka</t>
  </si>
  <si>
    <t>rodzaj opału:gaz,drewno</t>
  </si>
  <si>
    <t>Inny:ściany o konstukcji szkieletowej drewnianej</t>
  </si>
  <si>
    <t>Inny:gęstożebrowany ceramiczny</t>
  </si>
  <si>
    <t>Inny:</t>
  </si>
  <si>
    <t>wypełnienie:</t>
  </si>
  <si>
    <t>styropian</t>
  </si>
  <si>
    <t>2.</t>
  </si>
  <si>
    <t>ul. Warszawska 2, 57-350 Kudowa Zdrój</t>
  </si>
  <si>
    <t>cegła</t>
  </si>
  <si>
    <t>drewniana</t>
  </si>
  <si>
    <t>blacha</t>
  </si>
  <si>
    <t>rodzaj paliwa:gaz</t>
  </si>
  <si>
    <t>3.</t>
  </si>
  <si>
    <t>ul. Batorów 45, 57-330 Szczytna</t>
  </si>
  <si>
    <t>Solary - 2 sztuki 2010 rok</t>
  </si>
  <si>
    <t>murowane</t>
  </si>
  <si>
    <t>rodzaj paliwa:drewno, pompa cirpła węgiel</t>
  </si>
  <si>
    <t>wełna mineralna</t>
  </si>
  <si>
    <t>4.</t>
  </si>
  <si>
    <t>ul. Batorów 43, 57-330 Szczytna</t>
  </si>
  <si>
    <t>papa</t>
  </si>
  <si>
    <t>rodzaj paliwa:węgiel, drewno</t>
  </si>
  <si>
    <t>5.</t>
  </si>
  <si>
    <t>ul. Bukowina 6, 57-350 Kudowa Zdrój</t>
  </si>
  <si>
    <t>rodzaj paliwa:</t>
  </si>
  <si>
    <t>6.</t>
  </si>
  <si>
    <t>ul. Cmentarna 4 , 57-420 Radków</t>
  </si>
  <si>
    <t>7.</t>
  </si>
  <si>
    <t>Pasterka 2 , 57-350 Kudowa Zdrój</t>
  </si>
  <si>
    <t>8.</t>
  </si>
  <si>
    <t>Karłów 13, 57-350 Kudowa Z|drój</t>
  </si>
  <si>
    <t>2015 r ocieplenie + solary 4 sztuki</t>
  </si>
  <si>
    <t>9.</t>
  </si>
  <si>
    <t>ul. Sikorskiego 15, 57-350 Kudowa Zdrój</t>
  </si>
  <si>
    <t>beton</t>
  </si>
  <si>
    <t>rodzaj paliwa:gaz,drewno</t>
  </si>
  <si>
    <t>10.</t>
  </si>
  <si>
    <t>Łężyce 89,57-330 Szczytna</t>
  </si>
  <si>
    <t>rodzaj paliwa: drewno</t>
  </si>
  <si>
    <t>11.</t>
  </si>
  <si>
    <t>Karłów 18, 57-350 Kudowa Zdrój</t>
  </si>
  <si>
    <t>rodzaj paliwa: ekogroszek,drewno</t>
  </si>
  <si>
    <t>Inny:kamień, drewno</t>
  </si>
  <si>
    <t>12.</t>
  </si>
  <si>
    <t>Pasterka 14, 57-350 Kudowa Zdrój</t>
  </si>
  <si>
    <t>rodzaj paliwa:drewno</t>
  </si>
  <si>
    <t>Inny:ściany o konstrukcji szkieletowej drewnianej</t>
  </si>
  <si>
    <t>13.</t>
  </si>
  <si>
    <t>ul. Słone 30, 57-350 Kudowa Zdrój</t>
  </si>
  <si>
    <t>rodzaj paliwa:ekogroszek,drewno</t>
  </si>
  <si>
    <t>14.</t>
  </si>
  <si>
    <t>Jeleniów 61, 57-343 Lewin</t>
  </si>
  <si>
    <t>2010 rok solary 2 sztuki</t>
  </si>
  <si>
    <t>rodzaj paliwa:pompy ciepła,drewno</t>
  </si>
  <si>
    <t>15.</t>
  </si>
  <si>
    <t>Karłów 32, 57-350 Kudowa Zdrój</t>
  </si>
  <si>
    <t>Inny:kamień, konstrukcja drewniana szkieletowa</t>
  </si>
  <si>
    <t>16.</t>
  </si>
  <si>
    <t>Karłów 35, 57-350 Kudowa Zdrój</t>
  </si>
  <si>
    <t>rodzaj paliwa: drewno,gaz</t>
  </si>
  <si>
    <t>17.</t>
  </si>
  <si>
    <t>Karłów 12,57-350 Kudowa Zdrój</t>
  </si>
  <si>
    <t>rodzaj paliwa:węgiel</t>
  </si>
  <si>
    <t xml:space="preserve">Inny:kamień, drewno </t>
  </si>
  <si>
    <t>18.</t>
  </si>
  <si>
    <t>rodzaj paliwa:drewno,węgiel</t>
  </si>
  <si>
    <t>Inny:mur pruski,kamień</t>
  </si>
  <si>
    <t>19.</t>
  </si>
  <si>
    <t>mieszkanie</t>
  </si>
  <si>
    <t>ul. Zdrojowa 16/XVI/1 57-350 Kudowa Zdrój</t>
  </si>
  <si>
    <t>TAK - tylko A</t>
  </si>
  <si>
    <t>sieć miejska</t>
  </si>
  <si>
    <t>stalowy</t>
  </si>
  <si>
    <t>20.</t>
  </si>
  <si>
    <t>Karłów 33, 57-350 Kudowa Zdrój</t>
  </si>
  <si>
    <t>2013 pompy ciepła + solary 2 sztuki i ocieplenie</t>
  </si>
  <si>
    <t>21.</t>
  </si>
  <si>
    <t>Pasterka 15, 57-350 Kudowa Zdrój</t>
  </si>
  <si>
    <t>początek XX w.</t>
  </si>
  <si>
    <t>eternit</t>
  </si>
  <si>
    <t>Inny:część konstrukcja drewniana</t>
  </si>
  <si>
    <t>22.</t>
  </si>
  <si>
    <t>socjalno-biurowy</t>
  </si>
  <si>
    <t>Błędne Skały</t>
  </si>
  <si>
    <t>betonowa</t>
  </si>
  <si>
    <t>rodzaj paliwa:gaz propan</t>
  </si>
  <si>
    <t>23.</t>
  </si>
  <si>
    <t>magazynowy</t>
  </si>
  <si>
    <t>żelbetowy</t>
  </si>
  <si>
    <t>24.</t>
  </si>
  <si>
    <t>obiekt o funkcji hotelowej</t>
  </si>
  <si>
    <t>Karłów 10, 57-350 Kudowa Zdrój        budynek   nr 1</t>
  </si>
  <si>
    <t>lata 30-ste XX wieku</t>
  </si>
  <si>
    <t>KB</t>
  </si>
  <si>
    <t>stalowa</t>
  </si>
  <si>
    <t>rodzaj paliwa:olej opałowy</t>
  </si>
  <si>
    <t>25.</t>
  </si>
  <si>
    <t>Karłów 10, 57-350 Kudowa Zdrój        budynek   nr 2</t>
  </si>
  <si>
    <t>Inny:typu WSP</t>
  </si>
  <si>
    <t>26.</t>
  </si>
  <si>
    <t>obiekt o funkcji rekreacyjnej</t>
  </si>
  <si>
    <t>Karłów 10, 57-350 Kudowa Zdrój        budynek   nr 3</t>
  </si>
  <si>
    <t>lata 60-ste XX wieku</t>
  </si>
  <si>
    <t>27.</t>
  </si>
  <si>
    <t>Karłów 10, 57-350 Kudowa Zdrój        budynek   nr 4</t>
  </si>
  <si>
    <t>lata 90-ste XX wieku</t>
  </si>
  <si>
    <t>28.</t>
  </si>
  <si>
    <t>budynek o funkcji hotelowej</t>
  </si>
  <si>
    <t>Karłów 10, 57-350 Kudowa Zdrój        budynek   nr 4a</t>
  </si>
  <si>
    <t>29.</t>
  </si>
  <si>
    <t>Karłów 10, 57-350 Kudowa Zdrój        budynek   nr 5</t>
  </si>
  <si>
    <t>Inny:typuWSP</t>
  </si>
  <si>
    <t>30.</t>
  </si>
  <si>
    <t>budynek o funkcji użytkowej</t>
  </si>
  <si>
    <t>Karłów 10, 57-350 Kudowa Zdrój        budynek   nr 7</t>
  </si>
  <si>
    <t>Inny:płyta korytkowa</t>
  </si>
  <si>
    <t>31.</t>
  </si>
  <si>
    <t>budynek gospodarczy</t>
  </si>
  <si>
    <t>ul. Słoneczna 31, 57-350 Kudowa Zdrój</t>
  </si>
  <si>
    <t>przed 1945</t>
  </si>
  <si>
    <t>32.</t>
  </si>
  <si>
    <t>budynek ekocentrum - użyteczności publicznej</t>
  </si>
  <si>
    <t>ul. Słoneczna 31a, 57-350 Kudowa Zdrój</t>
  </si>
  <si>
    <t>33.</t>
  </si>
  <si>
    <t>budynek biurowy</t>
  </si>
  <si>
    <t>rodzaj paliwa: gaz</t>
  </si>
  <si>
    <t>34.</t>
  </si>
  <si>
    <t>budynek gospodarczy - garaż</t>
  </si>
  <si>
    <t>Pasterka 2, 57-350 Kudowa Zdrój</t>
  </si>
  <si>
    <t>35.</t>
  </si>
  <si>
    <t>stajnia - budynek gospodarczy</t>
  </si>
  <si>
    <t>TAK - tylko B</t>
  </si>
  <si>
    <t>Inny:drewno</t>
  </si>
  <si>
    <t>36.</t>
  </si>
  <si>
    <t>gont</t>
  </si>
  <si>
    <t>Inny:kamień</t>
  </si>
  <si>
    <t>37.</t>
  </si>
  <si>
    <t>Karłów13, 57-350 Kudowa Zdrój</t>
  </si>
  <si>
    <t>38.</t>
  </si>
  <si>
    <t>drewutnia budynek gospodarczy</t>
  </si>
  <si>
    <t>39.</t>
  </si>
  <si>
    <t>Łężyce 89, 57-330 Szczytna</t>
  </si>
  <si>
    <t>40.</t>
  </si>
  <si>
    <t>ul. Batorów 41, 57-330 Szczytna</t>
  </si>
  <si>
    <t>41.</t>
  </si>
  <si>
    <t>stodoła - budynek gospodarczy</t>
  </si>
  <si>
    <t>ul .Batorów 41, 57-330 Szczytna</t>
  </si>
  <si>
    <t>42.</t>
  </si>
  <si>
    <t>segment garażowy w zabudowie szeregowej</t>
  </si>
  <si>
    <t>ul. Nad Potokiem , 57-350 Kudowa Zdrój</t>
  </si>
  <si>
    <t>43.</t>
  </si>
  <si>
    <t>44.</t>
  </si>
  <si>
    <t>45.</t>
  </si>
  <si>
    <t>46.</t>
  </si>
  <si>
    <t>47.</t>
  </si>
  <si>
    <t>budynek gospodarczy-wyłuszczarnia nasion</t>
  </si>
  <si>
    <t>Inny:drewno i cegła</t>
  </si>
  <si>
    <t>48.</t>
  </si>
  <si>
    <t>budynek gospodarczy - stodoła</t>
  </si>
  <si>
    <t>Pasterka , 57-350 Kudowa Zdrój</t>
  </si>
  <si>
    <t>przed 1939</t>
  </si>
  <si>
    <t>Inny: słupy kamień</t>
  </si>
  <si>
    <t>49.</t>
  </si>
  <si>
    <t>budynek techniczny trafostacji</t>
  </si>
  <si>
    <t>WYKAZ POZOSTAŁEGO WYPOSAŻENIA</t>
  </si>
  <si>
    <t>ŚRODKI TRWAŁE - wg grup KŚT</t>
  </si>
  <si>
    <r>
      <rPr>
        <b/>
        <sz val="11"/>
        <color indexed="9"/>
        <rFont val="Times New Roman"/>
        <family val="1"/>
      </rPr>
      <t xml:space="preserve">WARTOŚĆ KSIĘGOWA BRUTTO
</t>
    </r>
    <r>
      <rPr>
        <b/>
        <u val="single"/>
        <sz val="11"/>
        <color indexed="9"/>
        <rFont val="Times New Roman"/>
        <family val="1"/>
      </rPr>
      <t xml:space="preserve">(po odjęciu mienia wykazanego w poprzednich załącznikach) </t>
    </r>
  </si>
  <si>
    <t>Lokalizacja (adres, nazwa budynku)</t>
  </si>
  <si>
    <t xml:space="preserve">Grupa III </t>
  </si>
  <si>
    <t>wg załącznika</t>
  </si>
  <si>
    <t xml:space="preserve">Grupa IV </t>
  </si>
  <si>
    <t>Grupa V</t>
  </si>
  <si>
    <t>wg załacznika</t>
  </si>
  <si>
    <t xml:space="preserve">Grupa VI </t>
  </si>
  <si>
    <t xml:space="preserve">Grupa VIII </t>
  </si>
  <si>
    <t>Pozostałe środki trwałe (np. ujęte na koncie 013)</t>
  </si>
  <si>
    <t xml:space="preserve">Razem </t>
  </si>
  <si>
    <t>Pozostałe mienie</t>
  </si>
  <si>
    <t xml:space="preserve">WARTOŚĆ </t>
  </si>
  <si>
    <t>Opis rodzaju przyjętej wartości i lokalizacja</t>
  </si>
  <si>
    <t>Zbiory muzealne</t>
  </si>
  <si>
    <t>Słoneczna 31, Kudowa Zdrój</t>
  </si>
  <si>
    <t>WYKAZ SPRZĘTU ELEKTRONICZNEGO</t>
  </si>
  <si>
    <t xml:space="preserve">Sprzęt elektroniczny stacjonarny </t>
  </si>
  <si>
    <t xml:space="preserve">Sprzęt elektroniczny przenośny </t>
  </si>
  <si>
    <t>wg lokalizacji (adresów)</t>
  </si>
  <si>
    <t>Sprzęt komputerowy (zestawy komputerowe, serwery, jednostki centralne, monitory, itp.)</t>
  </si>
  <si>
    <t>Aparaty cyfrowe, kamery, laptopy itp.</t>
  </si>
  <si>
    <t>Rodzaj, nazwa, typ</t>
  </si>
  <si>
    <t>Rok produkcji lub zakupu</t>
  </si>
  <si>
    <t>Wartość (początkowa): 
 - księgowa brutto, 
- ewentualnie cena podobnego przedmiotu nowego z wyraźnym zaznaczeniem!</t>
  </si>
  <si>
    <t>Rodzaj wartości (początkowa brutto -KB;
szacowana odtworzeniowa - WO;
rzeczywista - RZ; inna)</t>
  </si>
  <si>
    <t>Lokalizacja oraz istniejące dodatkowe zabezpieczenia p. kradzieżowe pomieszczeń</t>
  </si>
  <si>
    <t>Rodzaj, nazwa, typ                                                                   (np. aparaty cyfrowe, kamery, laptopy, projektory, rzutniki)</t>
  </si>
  <si>
    <t>Lenovo ThinkCentre E37 Tower</t>
  </si>
  <si>
    <t>Karłów 10  monitoring i stały dozór</t>
  </si>
  <si>
    <t>Laptop Lenovo B51-80</t>
  </si>
  <si>
    <t>Asus PA238QR</t>
  </si>
  <si>
    <t>UPS Ever DUO II Pro 500</t>
  </si>
  <si>
    <t>drukarka LaserJet Pro 200 M225dw</t>
  </si>
  <si>
    <t>DELL PRECISION M2800 52241230</t>
  </si>
  <si>
    <t>ul.Słoneczna 31 Kudowa Zdrój monitoring</t>
  </si>
  <si>
    <t>DELL LATITUDE SERVICE TAG J9RSNY1 WIND 7 PRO PL</t>
  </si>
  <si>
    <t>ul.Słoneczna 31, Kudowa Zdrój monitoring</t>
  </si>
  <si>
    <t>ul. Słoneczna 31 ,Kudowa Zdrój monitoring</t>
  </si>
  <si>
    <t>ul. Słoneczna 31, Kudowa Zdrój monitoring</t>
  </si>
  <si>
    <t>drukarka HP OfficeJet Pro 7110</t>
  </si>
  <si>
    <t>Skaner Plustek OpticPro A320</t>
  </si>
  <si>
    <t>FOTOPUŁAPKA Z KARTĄ PAMIĘCI</t>
  </si>
  <si>
    <t>ZESTAW KOMPUTEROWY</t>
  </si>
  <si>
    <t>KOMPUTER EXTRA PC + SKANER NICON COOLSCAN LS-50</t>
  </si>
  <si>
    <t xml:space="preserve">SERWER ACTINA SOLAR 100 S5 NR SERYJNY 00320054 </t>
  </si>
  <si>
    <t>FOTOPUŁAPKA TV -9830MA</t>
  </si>
  <si>
    <t>URZĄDZENIA MONITORUJĄCE RUCH TURYST.W OTW.PRZESTRZ</t>
  </si>
  <si>
    <t>SERWEROWNIA - KARŁÓW 10</t>
  </si>
  <si>
    <t>URZĄDZENIE MONITORUJĄCE RUCH TURYSTYCZNY W PRZESTRZENIACH OTWARTYCH 30 sztuk</t>
  </si>
  <si>
    <t>ODBIORNIK GNSS</t>
  </si>
  <si>
    <t>APARAT POWERSHOT CANON SX60 Wi-Fi</t>
  </si>
  <si>
    <t>TABLET 10" LENOVO  A 7600 WIFI 3G BLUE</t>
  </si>
  <si>
    <t>LAPTOP ASUS R-556LB-X0154H i7 -5500U/8GB/128SSD</t>
  </si>
  <si>
    <t>KAMERKA RIDGID MICRO CA300</t>
  </si>
  <si>
    <t>KAMERA SPORTOWA GOPRO HERO 4 Z AKCESORIAMI</t>
  </si>
  <si>
    <t>NOTEBOOK FUJITSU</t>
  </si>
  <si>
    <t>ZESTAW KOMPUTEROWY BUSINESS FM 1</t>
  </si>
  <si>
    <t>ZESTAW GSM- KPL.</t>
  </si>
  <si>
    <t>ZESTAW KOMPUTEROWY BUSINESS FM1</t>
  </si>
  <si>
    <t>NOTEBOOK LENOVO IDEAPAD</t>
  </si>
  <si>
    <t>LAPTOP KIANO ELEGANCE 14,2 PRO</t>
  </si>
  <si>
    <t>FOTOPUŁAPKA BROWNING</t>
  </si>
  <si>
    <t>FOTOPUŁAPKA BRUSHNELL</t>
  </si>
  <si>
    <t>LAPTOP PAVILION 14</t>
  </si>
  <si>
    <t>Razem:</t>
  </si>
  <si>
    <t>Kserokopiarki, urządzenia wielofunkcyjne, plotery itp.</t>
  </si>
  <si>
    <t>Telefony komórkowe, radiotelefony</t>
  </si>
  <si>
    <t>PLOTER SUMMACUT</t>
  </si>
  <si>
    <t>Słoneczna 31 Kudowa</t>
  </si>
  <si>
    <t xml:space="preserve">łączność radiowa </t>
  </si>
  <si>
    <t>urządzenie wielofunkcyjne</t>
  </si>
  <si>
    <t>sieć łączności radiowej</t>
  </si>
  <si>
    <t>Urządzenie wielofunkcyjne</t>
  </si>
  <si>
    <t>APPLE iPhone 8</t>
  </si>
  <si>
    <t>Razem</t>
  </si>
  <si>
    <t>Centrale telefoniczne, faksy, aparaty telefoniczne</t>
  </si>
  <si>
    <t>Projektory multimedialne, rzutniki, wizualizery itp.</t>
  </si>
  <si>
    <t>Centrala telefoniczna</t>
  </si>
  <si>
    <t>telefon satelitarny IRIDIUM 9575 ettreme</t>
  </si>
  <si>
    <t>Monitoring, urządzenia alarmowe</t>
  </si>
  <si>
    <t>telewizja przemysłowa</t>
  </si>
  <si>
    <t>system monitoringu</t>
  </si>
  <si>
    <t>system sygnalizacji pożarowej</t>
  </si>
  <si>
    <t xml:space="preserve">SYSTEM MONITORINGU WIZYJNEGO </t>
  </si>
  <si>
    <t>SYSTEM ALARMOWY BUDYNKU EKOCENTRUM</t>
  </si>
  <si>
    <t>SYSTEM TV PRZEMYSŁOWEJ - SZCZELINIEC WIELKI</t>
  </si>
  <si>
    <t>trasa turystyczna na Szczelińcu</t>
  </si>
  <si>
    <t xml:space="preserve">SYSTEM TV PRZEMYSŁOWEJ – PARKING YMCA </t>
  </si>
  <si>
    <t>Parking Ymca</t>
  </si>
  <si>
    <t>SYSTEM MONITORUJĄCY RUCH ZWIEDZAJĄCYCH EKOCENTRUM PNGS</t>
  </si>
  <si>
    <t>Sprzęt medyczny o cechach sprzętu elektronicznego</t>
  </si>
  <si>
    <t>Sprzęt nagłaśniający o cechach sprzętu elektronicznego</t>
  </si>
  <si>
    <t>Kasy fiskalne</t>
  </si>
  <si>
    <t>KASA FISKALNA NOVITUS NANO E</t>
  </si>
  <si>
    <t>mobilne</t>
  </si>
  <si>
    <t>Klimatyzatory, urządzenia klimatyzacyjne</t>
  </si>
  <si>
    <t>KLIMATYZATOR MODEL WAP-117 EA/EAH</t>
  </si>
  <si>
    <t>Słoneczna 31, monitoring</t>
  </si>
  <si>
    <t>KLIMATYZATOR  SILCLAIR</t>
  </si>
  <si>
    <t>Pozostały sprzęt elektroniczny</t>
  </si>
  <si>
    <t xml:space="preserve">Pozostały przenośny sprzęt elektroniczny </t>
  </si>
  <si>
    <t>REJESTRATOR TEMPERATURY Z SONDĄ NA KABLU</t>
  </si>
  <si>
    <t>DRUKARKA FISKALNA NOVITUS BONO E UN</t>
  </si>
  <si>
    <t>kiosk multimedialny`</t>
  </si>
  <si>
    <t>Słoneczna 31A, monitoring</t>
  </si>
  <si>
    <t>DRUKARKA ATRAMENTOWA HP OFFICEJET PRO 7110</t>
  </si>
  <si>
    <t>SONOMETR</t>
  </si>
  <si>
    <t>URZĄDZENIE WIELOFUNKCYJNE HP LASERJET PRO 200 M225dn</t>
  </si>
  <si>
    <t>DRUKARKA LASEROWA HP LASERJET P2035</t>
  </si>
  <si>
    <t>DRUKARKA LASEROWA HP LASERJET ENTERPRISE P3015dn</t>
  </si>
  <si>
    <t>UPS EVER DUO II 800</t>
  </si>
  <si>
    <t>UPS DO SERWERA</t>
  </si>
  <si>
    <t xml:space="preserve">UPS </t>
  </si>
  <si>
    <t>Karłów 33</t>
  </si>
  <si>
    <t>Podsumowanie:</t>
  </si>
  <si>
    <t>Sprzęt elektroniczny stacjonarny:</t>
  </si>
  <si>
    <t>Sprzęt elektroniczny przenośny:</t>
  </si>
  <si>
    <t xml:space="preserve"> Rozliczenie inwestycji "Kompleksowa realizacja ekspozycji edukacyjnej w Ekocentrum PNGS"</t>
  </si>
  <si>
    <t>BRUTTO:</t>
  </si>
  <si>
    <t>L.p.</t>
  </si>
  <si>
    <t>Nazwa</t>
  </si>
  <si>
    <t>uwagi robocze</t>
  </si>
  <si>
    <t>Opis</t>
  </si>
  <si>
    <t>Ilość          (szt. / kpl.)</t>
  </si>
  <si>
    <t>Wykonanie scenografii ekspozycji</t>
  </si>
  <si>
    <t>Dostawa sprzętu multimedialnego oraz audioguide</t>
  </si>
  <si>
    <t>Licencje i prawa autorskie</t>
  </si>
  <si>
    <t xml:space="preserve">Przygotowanie wersji obcojęzycznych: angielska, czeska, niemiecka (tłumaczenia) </t>
  </si>
  <si>
    <t>Opracowanie i realizacja treści merytorycznych</t>
  </si>
  <si>
    <t>Promocja projektu</t>
  </si>
  <si>
    <t>Ogółem</t>
  </si>
  <si>
    <t>WNiP</t>
  </si>
  <si>
    <t>Parametry</t>
  </si>
  <si>
    <t>Numery seryjne / identyfikatory         / cechy</t>
  </si>
  <si>
    <t>Wyposażenie NETTO</t>
  </si>
  <si>
    <t>Sprzęt elektroniczny NETTO</t>
  </si>
  <si>
    <t>WNIP</t>
  </si>
  <si>
    <t>kwoty netto zrealizowane</t>
  </si>
  <si>
    <t xml:space="preserve">Recepcja </t>
  </si>
  <si>
    <t>Recepcja w budynku Ekocentrum PNGS</t>
  </si>
  <si>
    <t>zabudowa recepcji wraz z wykonaniem lady recepcyjnej i montażem</t>
  </si>
  <si>
    <t>1 kpl.</t>
  </si>
  <si>
    <t>Fotel</t>
  </si>
  <si>
    <t>Fotel do recepcji w Ekocentrum</t>
  </si>
  <si>
    <t>1 szt.</t>
  </si>
  <si>
    <t>Zestaw komputerowy All in One</t>
  </si>
  <si>
    <t>komputer All in One + Win 10 pro</t>
  </si>
  <si>
    <t>Stacja robocza typu All-in-one PC (ekran o przekątnej min 21,5” zintegrowany ze stacją roboczą); rozdzielczość ekranu Full HD 1920x1080; dysk twardy min 500GB; pamięć ram min. 8GB</t>
  </si>
  <si>
    <t>W6470051721187373</t>
  </si>
  <si>
    <t>System zarządzania wystawą</t>
  </si>
  <si>
    <t>Opracowanie i dostawa systemu zarządzania wystawą</t>
  </si>
  <si>
    <t>serwer webowy</t>
  </si>
  <si>
    <t xml:space="preserve">komputer  NUC 7i3BNH </t>
  </si>
  <si>
    <t xml:space="preserve">Procesor 64 bitowy, minimum dwurdzeniowy, o wydajności nie mniejszej niż 3000 pkt. w/g testu PassMark. Pamięć operacyjna DDR 3 o pojemności minimum 4GB
Pamięć masowa systemowa minimum 120GB o żywotności MTBF 2,000,000 godzin.
</t>
  </si>
  <si>
    <t>mac/ip 94:c6:91:a4:d0:1b  192.168.89.168</t>
  </si>
  <si>
    <t>System audioguide dla 50 osób wraz z wyposażeniem</t>
  </si>
  <si>
    <t>system audioguide dla 50 osób wraz z ładowarkami i słuchawkami</t>
  </si>
  <si>
    <t>sprzęt elektroniczny przenośny</t>
  </si>
  <si>
    <t>Hol - parter</t>
  </si>
  <si>
    <t>Zabudowa scenograficzna holu parter</t>
  </si>
  <si>
    <t>Obudowa scenograficzna ścian holu na parterze oraz szatni</t>
  </si>
  <si>
    <t>Tablica informacyjna i pamiątkowa projektu</t>
  </si>
  <si>
    <t>wykonanie tablicy informacyjnej i tablicy pamiątkowej projektu</t>
  </si>
  <si>
    <t>2 szt.</t>
  </si>
  <si>
    <t>oprawy awaryjne i ewakuacyjne w holu - parter</t>
  </si>
  <si>
    <t>oprawy awaryjne i ewakuacyjne</t>
  </si>
  <si>
    <t>Sala kinowa</t>
  </si>
  <si>
    <t>Wyposażenie sali kinowej</t>
  </si>
  <si>
    <t>zabudowa/instalacja</t>
  </si>
  <si>
    <t xml:space="preserve">wydruk wielkoformatowy </t>
  </si>
  <si>
    <t>grafika edukacyjna - tablica "Zachowania w Parku Narodowym"</t>
  </si>
  <si>
    <t>System audiowizualny sali kinowej</t>
  </si>
  <si>
    <t>panel do podłączenia projektora w sali AV</t>
  </si>
  <si>
    <t>Panel umożliwiający podłączenie urządzenia zewnętrzego do projektora i nagłośnienia sali, złącza HDMI, SPD/IF</t>
  </si>
  <si>
    <t>mac/ip 94:c6:91:a4:e2:43 192.168.89.197</t>
  </si>
  <si>
    <t>projektor Optoma EH400+ w sali audiowizualnej</t>
  </si>
  <si>
    <t>Projektor multimedialny, technologia DLP, współczynnik projekcji regulowany w zakresie 1,13 - 1,47 : 1, rozdzielczość natywna 16:9 Full HD 1920x1080, 4000 ANSI Lumenów,</t>
  </si>
  <si>
    <t>FPBD517AAAAAA0151</t>
  </si>
  <si>
    <t>głośnik niskotonowy</t>
  </si>
  <si>
    <t xml:space="preserve">Kolumna niskotonowa w obudowie zamkniętej, zakres częstotliwości: 42 Hz - 200 Hz, Moc ciągła w teście 100 godzin: </t>
  </si>
  <si>
    <t>Oprawy ewakuacyjne i awaryjne w sali kinowej</t>
  </si>
  <si>
    <t>Urządzenie klimatyzacyjne w sali kinowej</t>
  </si>
  <si>
    <t xml:space="preserve">urządzenie klimatyzacyjne  ASGE-36BI-3
</t>
  </si>
  <si>
    <t>Model ASGE-36BI-3</t>
  </si>
  <si>
    <t>Sala roślin</t>
  </si>
  <si>
    <t>System nagłaśniający sali "Rośliny"</t>
  </si>
  <si>
    <t xml:space="preserve">głośnik Apart Mask 6 </t>
  </si>
  <si>
    <t>Konstrukcja dwudrożna w obudowie sufitowej (do zabudowy), zakres częstotliwości: 80 Hz - 20 kHz, Moc ciągła w teście 100 godzin: 150 W ciągły program muzyczny, 75 W ciągły różowy szum</t>
  </si>
  <si>
    <t>wzmacniacz Texas Instruments</t>
  </si>
  <si>
    <t>wzmacniacz cyfrowy 2-kanałowy do zabudowy</t>
  </si>
  <si>
    <t>Zestaw plansz edukacyjnych z ciekawostkami dot. roślin</t>
  </si>
  <si>
    <t>ciekawostki dotyczące roślin</t>
  </si>
  <si>
    <t>10 szt.</t>
  </si>
  <si>
    <t>Oprawy ewakuacyjne i awaryjne w sali "Rosliny"</t>
  </si>
  <si>
    <t>Stanowisko edukacyjne "Lichenometria"</t>
  </si>
  <si>
    <t>zabudowa stanowiska</t>
  </si>
  <si>
    <t>wydruk</t>
  </si>
  <si>
    <t>Stanowisko edukacyjne"Łąka"</t>
  </si>
  <si>
    <t>makro trawy</t>
  </si>
  <si>
    <t>kropla wody</t>
  </si>
  <si>
    <t xml:space="preserve">pulpit w kształcie liścia pod monitor </t>
  </si>
  <si>
    <t>projektor NEC UM361X</t>
  </si>
  <si>
    <t>Projektor typu UltraShortTrow, technologia LCD, współczynnik projekcji od 0,36, rozdzielczość natywna 4:3 XGA 1024x768, 3600 ANSI Lumenów,</t>
  </si>
  <si>
    <t>NP-UM361XG 8840007RR</t>
  </si>
  <si>
    <t>monitor Iiyama TF2234MC</t>
  </si>
  <si>
    <t>Ekran LCD w obudowie otwartej przeznaczonej do zabudowy,  przekątna ekranu 22'', nakładka multitouch, wandaloodporna, rozdzielczość natywna 16:9 Full HD 1920x1080</t>
  </si>
  <si>
    <t>komputer  NUC 7i3BNH + Win 10 Pro</t>
  </si>
  <si>
    <t>Procesor 64 bitowy, minimum dwurdzeniowy, o wydajności nie mniejszej niż
3000 pkt. w/g testu PassMark. Pamięć operacyjna DDR 3 o pojemności minimum 4GB
Pamięć masowa systemowa minimum 120GB o żywotności MTBF 2,000,000 godzin.
"</t>
  </si>
  <si>
    <t>mac/ip 54:B2:03:13:B4:9A  192.168.89.165</t>
  </si>
  <si>
    <t>głośnik kierunkowy  Panphonics SSHP60x20 i wzmacniacz</t>
  </si>
  <si>
    <t>Głośnik sufitowy ultrakierunkowy  pasywny ze wzmacniaczem zewnętrznym</t>
  </si>
  <si>
    <t>treści multimedialne</t>
  </si>
  <si>
    <t>Stanowisko edukacyjne "Zielnik"</t>
  </si>
  <si>
    <t>zabudowa stołów</t>
  </si>
  <si>
    <t>regał z szufladami i ekspozycją roślin</t>
  </si>
  <si>
    <t>plansza zielnik</t>
  </si>
  <si>
    <t>treści</t>
  </si>
  <si>
    <t>Stanowisko edukacyjne "Memo liście"</t>
  </si>
  <si>
    <t>tablica magnetyczna</t>
  </si>
  <si>
    <t>plansze magnetyczne</t>
  </si>
  <si>
    <t>24 szt.</t>
  </si>
  <si>
    <t>Stanowisko edukacyjne "Laboratorium - małe jest piękne"</t>
  </si>
  <si>
    <t>pulpit pod mikroskop</t>
  </si>
  <si>
    <t>mikroskop</t>
  </si>
  <si>
    <t>plansze</t>
  </si>
  <si>
    <t>tabliczki z instrukcją</t>
  </si>
  <si>
    <t>Stanowisko edukacyjne "Leśna winda"</t>
  </si>
  <si>
    <t>zabudowa stanowiska z falownikiem</t>
  </si>
  <si>
    <t>ekran TV 65" LED Samsung UE65MU6172</t>
  </si>
  <si>
    <t>LED przekątna ekranu 65'', rozdzielczość natywna 16:9 4K Ultra HD 3840 x 2160</t>
  </si>
  <si>
    <t>0AG53SJK201210</t>
  </si>
  <si>
    <t xml:space="preserve">Procesor 64 bitowy, minimum dwurdzeniowy, o wydajności nie mniejszej niż
3000 pkt. w/g testu PassMark. Pamięć operacyjna DDR 3 o pojemności minimum 4GB. Pamięć masowa systemowa minimum 120GB o żywotności MTBF 2,000,000 godzin.
</t>
  </si>
  <si>
    <t>1161882400347 mac/ip 94:c6:91:a4:dd:64/192.168.89.199</t>
  </si>
  <si>
    <t>Stanowisko edukacyjne "Dendrochronologia"</t>
  </si>
  <si>
    <t>pień jodły</t>
  </si>
  <si>
    <t xml:space="preserve">plansza </t>
  </si>
  <si>
    <t>wydruk wielkoformatowy sosna błotna</t>
  </si>
  <si>
    <t>1 kpl</t>
  </si>
  <si>
    <t>zabudowa</t>
  </si>
  <si>
    <t>Stanowisko edukacyjne "Korniki"</t>
  </si>
  <si>
    <t>kopia pnia świerka</t>
  </si>
  <si>
    <t xml:space="preserve">Parametry określające komputer:
Procesor 64 bitowy, minimum dwurdzeniowy, o wydajności nie mniejszej niż
3000 pkt. w/g testu PassMark. Pamięć operacyjna DDR 3 o pojemności minimum 4GB
Pamięć masowa systemowa minimum 120GB o żywotności MTBF 2,000,000 godzin.
</t>
  </si>
  <si>
    <t>mac/ip 94:c6:91:a3:e0:68 192.168.89.198</t>
  </si>
  <si>
    <t>głośnik Apart Mask 4</t>
  </si>
  <si>
    <t xml:space="preserve">Konstrukcja dwudrożna </t>
  </si>
  <si>
    <t>Stanowisko edukacyjne "Śluzowce i grzyby"</t>
  </si>
  <si>
    <t>kopia pnia buka</t>
  </si>
  <si>
    <t>mac/ip prawy 94:c6:91:a7:8c:17 192.168.89.185 mac/ip lewy 54:b2:03:18:38:8d 192.168.89.178</t>
  </si>
  <si>
    <t>monitor dotykowy Iiyama TF2234MC</t>
  </si>
  <si>
    <t>Ekran LCD w obudowie otwartej przeznaczonej do zabudowy,  przekątna ekranu 22'', nakładka multitouch, wandaloodporna, rozdzielczość natywna 16:9 Full HD 1920x1080, odświeżanie 8 ms, kąty widzenia: poziomy ±89°, pionowy ±89°</t>
  </si>
  <si>
    <t>2 kpl.</t>
  </si>
  <si>
    <t>Stanowisko edukacyjne "Torfowisko"</t>
  </si>
  <si>
    <t>zabudowa stanowiska - ścianka</t>
  </si>
  <si>
    <t>przekrój torfowiska</t>
  </si>
  <si>
    <t>plansza</t>
  </si>
  <si>
    <t>Stanowisko edukacyjne "Szyszki"</t>
  </si>
  <si>
    <t>zbiornik na szyszki</t>
  </si>
  <si>
    <t>uchylna półka</t>
  </si>
  <si>
    <t>tabliczki</t>
  </si>
  <si>
    <t>5 kpl.</t>
  </si>
  <si>
    <t>Stanowiska edukacyjne  "Zagrożenia"</t>
  </si>
  <si>
    <t>Stanowisko edukacyjne "Zarodnikowe"</t>
  </si>
  <si>
    <t>gablota</t>
  </si>
  <si>
    <t>eksponaty</t>
  </si>
  <si>
    <t>4 szt.</t>
  </si>
  <si>
    <t>wydruk wielkoformatowy</t>
  </si>
  <si>
    <t>Stanowisko edukacyjne "Porosty"</t>
  </si>
  <si>
    <t>suwnica ze szkłami powiększającymi</t>
  </si>
  <si>
    <t>Urządzenie klimatyzacyjne w sali "Rośliny"</t>
  </si>
  <si>
    <t>urządzenie klimatyzacyjne ASH-18BIV</t>
  </si>
  <si>
    <t>Model ASH-18BIV, nr seryjny 4M88380001809</t>
  </si>
  <si>
    <t>Hol I piętro</t>
  </si>
  <si>
    <t>Oprawy ewakuacyjne i awaryjne w holu - I piętro</t>
  </si>
  <si>
    <t>oprawy awaryjne i ewakuacyjne w holu I piętra</t>
  </si>
  <si>
    <t>Stanowisko edukacyjne "Panorama"</t>
  </si>
  <si>
    <t>komputer + Win 10 Pro</t>
  </si>
  <si>
    <t xml:space="preserve">Procesor 64 bitowy, minimum dwurdzeniowy, o wydajności nie mniejszej niż
10000 pkt. w/g testu PassMark.
Pamięć operacyjna DDR 3 o pojemności minimum 8GB
Pamięć masowa systemowa minimum 120GB o żywotności MTBF 2,000,000 godzin.
</t>
  </si>
  <si>
    <t>mac/ip 70-85-C2-88-6E-09 192.168.89.174</t>
  </si>
  <si>
    <t>karta nVidia Quadro K5000</t>
  </si>
  <si>
    <t>Karta graficzna ze sprzętowym edgeblendingiem i korekcją geometrii obrazu dla projekcji łączonej, rodzaj złącza: PCI-Express 2.0 x 16, Wersja złącza: 2.0, Wielkość pamięci [MB]: 4096, Procesory strumieniowe: 1536, Typ pamięci: GDDR5, Maksymalna rozdzielczość cyfrowa: 4096 x 2160</t>
  </si>
  <si>
    <t>oprogramowanie edgeblending + warp</t>
  </si>
  <si>
    <t>projektor Acer H6517ST</t>
  </si>
  <si>
    <t>MRJLA1100180600DC15900, MRJLA1100180600DBA5900</t>
  </si>
  <si>
    <t xml:space="preserve">infokioski edukacyjne </t>
  </si>
  <si>
    <t>obudowa monitora</t>
  </si>
  <si>
    <t>mac/ip lewy 94:c6:91:a4:df:f1 192.168.89.196 mac/ip prawy 94:c6:91:a4:d3:12  192.168.89.195</t>
  </si>
  <si>
    <t>Sala geologia</t>
  </si>
  <si>
    <t>System oświetlenia efektowego sali "Geologia"</t>
  </si>
  <si>
    <t>lampy H2O</t>
  </si>
  <si>
    <t>3 szt.</t>
  </si>
  <si>
    <t>lampa efektowa DMX</t>
  </si>
  <si>
    <t>System nagłośnienia sali "Geologia"</t>
  </si>
  <si>
    <t>wzmacniacz cyfrowy 6-kanałowy do zabudowy</t>
  </si>
  <si>
    <t>Zestaw plansz edukacyjnych z ciekawostkami dot. geologii</t>
  </si>
  <si>
    <t>ciekawostki w sali Geologia</t>
  </si>
  <si>
    <t>oprawy awaryjne i ewakuacyjne w sali "Geologia"</t>
  </si>
  <si>
    <t>Stanowisko edukacyjne "Geologia"</t>
  </si>
  <si>
    <t>ekrany Samsung UE55MU6102</t>
  </si>
  <si>
    <t>7 szt.</t>
  </si>
  <si>
    <t>LED przekątna ekranu 55'', rozdzielczość natywna 16:9 4K Ultra HD 3840 x 2160, kąty widzenia: poziomy ±89°, pionowy ±89°, złącza HDMI, serwisowe, LAN</t>
  </si>
  <si>
    <t>0AFZ3SCK101903M, 0AFZ3SBK600012N, 0AFZ3Sjk101060B, 0AFZ3SBJA00418E, 0AFZ3SHJA00124T, 0AFZ3SBK600001D, 0AFZ3SBK600005Z</t>
  </si>
  <si>
    <t>G6BN83700W6, G6BN84500L9F, G6BN83500ALY, G6BN839005S5, G6BN84500LBV, G6BN83900636, G6BN839005QK 94:c6:91:a4:cd:3c, 94:c6:91:a4:e6:b3
94:c6:91:a7:82:36
94:c6:91:a4:e2:47
94:c6:91:a3:33:c8
94:c6:91:a7:89:9e
94:c6:91:a3:da:b1</t>
  </si>
  <si>
    <t>Zestaw do projekcji na drzwi sali "Geologia"</t>
  </si>
  <si>
    <t>projektor Casio XJ-UT311WN</t>
  </si>
  <si>
    <t>Projektor multimedialny, technologia LED DLP, współczynnik projekcji od 0,28:1, rozdzielczość natywna 16:10 WXGA 1280x800, 3100 ANSI Lumenów, Złącza HDMI, RS232</t>
  </si>
  <si>
    <t>A964CBAY88</t>
  </si>
  <si>
    <t>mac/ip 54:b2:03:18:38:d3 192.168.89.179</t>
  </si>
  <si>
    <t>Stanowisko edukacyjne - "Legenda o Liczyrzepie"  - projekcja na wodzie</t>
  </si>
  <si>
    <t>projektor AAXA P450 Pro</t>
  </si>
  <si>
    <t>Projektor multimedialny, technologia LED DLP, współczynnik projekcji od 1,4:1, rozdzielczość natywna 16:10 WXGA 1280x800, 450 ANSI Lumenów,</t>
  </si>
  <si>
    <t>G6BN839400QAK</t>
  </si>
  <si>
    <t>Stanowisko edukacyjne  "Znamy skały, Błędne Skały, Skały na dotyk"</t>
  </si>
  <si>
    <t>6 szt.</t>
  </si>
  <si>
    <t>G6BN839200BK, G6BN839004QK, G6BN839005A2, G6BN839005DE, G6BN8390002A, G6BN839003Z2,mac/ip 94:c6:91:a4:ce:da 192.168.89.187; 94:c6:91:a4:0a:65  192.168.89.186; 94:c6:91:a4:e0:07 192.168.89.184; 94:c6:91:a4:e0:34 192.168.89.183; 94:c6:91:a3:e0:7d 192.168.89.182; 94:c6:91:a4:cc:f6  192.168.89.169</t>
  </si>
  <si>
    <t>3 kpl.</t>
  </si>
  <si>
    <t xml:space="preserve"> </t>
  </si>
  <si>
    <t>Urządzenie klimatyzacyjne w sali "Geologia"</t>
  </si>
  <si>
    <t>Model ASH-18BIV, nr seryjny 4M88380001672</t>
  </si>
  <si>
    <t>Sala zwierzęta</t>
  </si>
  <si>
    <t>System nagłośnienia sali "Zwierzęta"</t>
  </si>
  <si>
    <t>Mac/ip 94:c6:91:a4:d1:f2 192.168.89.167</t>
  </si>
  <si>
    <t>1. szt.</t>
  </si>
  <si>
    <t>Zestaw plansz edukacyjnych z ciekawostkami do sali "Zwierzęta"</t>
  </si>
  <si>
    <t>ciekawostki do sali "Zwierzęta"</t>
  </si>
  <si>
    <t>Wyposażenie scenograficzne w sali "Zwierzęta"</t>
  </si>
  <si>
    <t>obrysy poliwęglanowe drzew i zwierząt - elementy scenograficzne sali "Zwierzęta"</t>
  </si>
  <si>
    <t>50.</t>
  </si>
  <si>
    <t>System lamp UV do sali "Zwierzęta"</t>
  </si>
  <si>
    <t>lampy UV</t>
  </si>
  <si>
    <t>8 szt.</t>
  </si>
  <si>
    <t>zabudowa lamp</t>
  </si>
  <si>
    <t>51.</t>
  </si>
  <si>
    <t>Oprawy ewakuacyjne i awaryjne w sali "Zwierzęta"</t>
  </si>
  <si>
    <t>oprawy awaryjne i ewakuacyjne w sali "Zwierzęta"</t>
  </si>
  <si>
    <t>52.</t>
  </si>
  <si>
    <t>Stanowisko edukacyjne "Higiena"</t>
  </si>
  <si>
    <t>boksy z dioramami</t>
  </si>
  <si>
    <t>słuchawki</t>
  </si>
  <si>
    <t>słuchowiska</t>
  </si>
  <si>
    <t>53.</t>
  </si>
  <si>
    <t>Stanowisko edukacyjne "Odżywianie"</t>
  </si>
  <si>
    <t>treści słuchowiska</t>
  </si>
  <si>
    <t>54.</t>
  </si>
  <si>
    <t>Stanowiska edukacyjne "Przystosowania"</t>
  </si>
  <si>
    <t xml:space="preserve">komputer  NUC 7i3BNH + Win 10 Pro          </t>
  </si>
  <si>
    <t>mac/ip 54:B2:03:16:BA:24  192.168.89.166</t>
  </si>
  <si>
    <t>A964CBAA34</t>
  </si>
  <si>
    <t>55.</t>
  </si>
  <si>
    <t>Stanowisko edukacyjne "Od małego do dużego"</t>
  </si>
  <si>
    <t xml:space="preserve">56. </t>
  </si>
  <si>
    <t>Stanowisko edukacyjne "Gody"</t>
  </si>
  <si>
    <t>A964CBAG51, A964CBAY20</t>
  </si>
  <si>
    <t>mac/ip 54:b2:03:16:ab:8f 192.168.89.164</t>
  </si>
  <si>
    <t>słuchawka</t>
  </si>
  <si>
    <t xml:space="preserve">Nauszna pojedyńcza słuchawka o wzmocnionej konstrukcji z wandaloodpornym kablem audio o długości 1,2 m i magnetycznym zawieśiem. Impedancja głośnika 100 ochm pasmo przenoszenia minimum 30 Hz-18 kHz </t>
  </si>
  <si>
    <t>57.</t>
  </si>
  <si>
    <t>Stanowisko edukacyjne  "Ruch"</t>
  </si>
  <si>
    <t>bezdotykowy kontroler ruchu Kinect</t>
  </si>
  <si>
    <t>Bezdotykowy kontroler ruchu umożliwiający sterowanie aplikacją za pomocą gestów wykonywanych rękami i pozycją ciała; złącze USB</t>
  </si>
  <si>
    <t>komputer i5, 4 GB RAM, Geforce GTX 750 + Win 10 Home</t>
  </si>
  <si>
    <t>mac/ip 70-85-C2-8A-A2-22  192.168.89.175</t>
  </si>
  <si>
    <t>LED Samsung UE55MU6102</t>
  </si>
  <si>
    <t>1.szt.</t>
  </si>
  <si>
    <t>LED 55" rozdzielczość natywna 4K ultra HD, wejście HDMI, funkcja automatycznego załącznia po podaniu zasilania</t>
  </si>
  <si>
    <t>58.</t>
  </si>
  <si>
    <t>Stanowisko edukacyjne "Konsola DJ"</t>
  </si>
  <si>
    <t>monitor Iiyama TF4338MSC</t>
  </si>
  <si>
    <t>Monitor dotykowy LCD LED 42", rozdzielczość 1920 x 1080, jasność 450 cd/m2, kąt widzenia 178 st., czas reakcji 12 ms., praca portretowa, wejścia HDMI, USB, LAN, multitouch do 12 pkt.</t>
  </si>
  <si>
    <t>Konstrukcja dwudrożna, zakres częstotliwości: 80 Hz - 20 kHz, Moc ciągła w teście 100 godzin: 150 W ciągły program muzyczny, 75 W ciągły różowy szum</t>
  </si>
  <si>
    <t xml:space="preserve">wzmacniacz </t>
  </si>
  <si>
    <t>59.</t>
  </si>
  <si>
    <t>Stanowisko edukacyjne "Leśne gadu-gadu"</t>
  </si>
  <si>
    <t>mac/ip 94:c6:91:1e:43:c4 192.168.89.180</t>
  </si>
  <si>
    <t>60.</t>
  </si>
  <si>
    <t>Stanowisko edukacyjne "Dotyk"</t>
  </si>
  <si>
    <t>mac/ip 54:b2:03:18:38:fc 192.168.89.177</t>
  </si>
  <si>
    <t>czujniki optyczne</t>
  </si>
  <si>
    <t>61.</t>
  </si>
  <si>
    <t>Stanowisko edukacyjne "Zapach"</t>
  </si>
  <si>
    <t>zapachy</t>
  </si>
  <si>
    <t>62.</t>
  </si>
  <si>
    <t>Stanowisko edukacyjne "Wzrok"</t>
  </si>
  <si>
    <t>116188240029, 1161882400566</t>
  </si>
  <si>
    <t>G6BN839005WD, G6BN844006T2, BTDN847003Z8, G6BN8440073Q 94:c6:91:a4:d1:07
94:c6:91:a4:ea:87
94:c6:91:a6:bd:d2
94:c6:91:a6:c2:41 192.168.89.173
192.168.89.172
192.168.89.171
192.168.89.170</t>
  </si>
  <si>
    <t>4 kpl.</t>
  </si>
  <si>
    <t>63.</t>
  </si>
  <si>
    <t>Urządzenie klimatyzacyjne w sali "Zwierzęta"</t>
  </si>
  <si>
    <t>Model ASH-18BIV, nr seryjny 4M88380001737</t>
  </si>
  <si>
    <t>Kudowa Zdrój, dnia 28.02.2019r.</t>
  </si>
  <si>
    <t>ul. Słoneczna 23/4a/5 57-350 Kudowa Zdrój</t>
  </si>
  <si>
    <t>Laptop HP ProBook 450 G6</t>
  </si>
  <si>
    <t>Laptop Lenowo V340-17IWL</t>
  </si>
  <si>
    <t>Zestaw komputerowy Lenovo Desktop V530 Tower 11BH002GPB,IIYAMA monitor 23,6" XB2474HS-B, EVER UPS Duo 850 AVR USB</t>
  </si>
  <si>
    <t>Fotopułapka Browning Dark Ops Pro XD</t>
  </si>
  <si>
    <t>suszarka laboratoryjna</t>
  </si>
  <si>
    <t>Karłów 10</t>
  </si>
  <si>
    <t>dendrometry 30 sztuk</t>
  </si>
  <si>
    <t>minirhizotrony 3 sztuki</t>
  </si>
  <si>
    <t>Detektor ultradźwiękowy Pettersson D-500x</t>
  </si>
  <si>
    <t>SYSTEM MONITORUJĄCY RUCH TURYSTYCZNY</t>
  </si>
  <si>
    <t>MOBILNY SZEROKOPASMOWY DETEKTOR LUNABAT DFR 2 SZTUKI</t>
  </si>
  <si>
    <t>SKANER FARO S530 Z akcesoriami</t>
  </si>
  <si>
    <t>ZESTAW GNSS Topcon hiper sr z akcesoriami 17-12-2019</t>
  </si>
  <si>
    <t>ZESTAW GNSS Topcon hiper sr z akcesoriami 17-12-2020</t>
  </si>
  <si>
    <t>ZESTAW GNSS Topcon hiper sr z akcesoriami 17-12-2021</t>
  </si>
  <si>
    <t>TACHIMETR ELEKTRONICZNY TOPCON IS303 Z AKCESORIAMI</t>
  </si>
  <si>
    <t>murowana</t>
  </si>
  <si>
    <t>SERWER FUJITSU</t>
  </si>
  <si>
    <t>REJESTRATOR TERENOWY AUDIO DO NAGRYWANIA DŹWIĘKÓW PTAKÓW</t>
  </si>
  <si>
    <t>21.05.2020.</t>
  </si>
  <si>
    <t>Podsumowanie majątku Parku Narodowego Gór Stołowych do ubezpieczenia 2020-2022:</t>
  </si>
  <si>
    <t xml:space="preserve">Numer rejestracyjny </t>
  </si>
  <si>
    <t>Marka pojazdu</t>
  </si>
  <si>
    <t>Typ, model pojazdu</t>
  </si>
  <si>
    <t>Rodzaj pojazdu</t>
  </si>
  <si>
    <t>Rok produkcji</t>
  </si>
  <si>
    <t>Dopuszczalna ładowność [kg]</t>
  </si>
  <si>
    <t>Pojemność silnika [ccm]</t>
  </si>
  <si>
    <t>Liczba miejsc</t>
  </si>
  <si>
    <t>Data pierwszej rejestracji</t>
  </si>
  <si>
    <t>Numer identyfikacyjny (VIN/ nadwozia/ podwozia/ ramy)</t>
  </si>
  <si>
    <t>OC</t>
  </si>
  <si>
    <t xml:space="preserve"> Auto Casco</t>
  </si>
  <si>
    <t>NNW</t>
  </si>
  <si>
    <t>Assistance rozszerzony płatny</t>
  </si>
  <si>
    <t xml:space="preserve">Aktualna wartość pojazdu </t>
  </si>
  <si>
    <t>koniec aktualnej polisy OC</t>
  </si>
  <si>
    <t>DKLNN60</t>
  </si>
  <si>
    <t>SUZUKI</t>
  </si>
  <si>
    <t>FJB43V5MT JIMNY</t>
  </si>
  <si>
    <t>OSOBOWY</t>
  </si>
  <si>
    <t>11.08.2014</t>
  </si>
  <si>
    <t>JSAFJB43V00602929</t>
  </si>
  <si>
    <t>Tak</t>
  </si>
  <si>
    <t>Nie</t>
  </si>
  <si>
    <t>brutto</t>
  </si>
  <si>
    <t>30.09.2020</t>
  </si>
  <si>
    <t>DKLNN61</t>
  </si>
  <si>
    <t>JSAFJB43V00601665</t>
  </si>
  <si>
    <t>netto + 50% VAT</t>
  </si>
  <si>
    <t xml:space="preserve">DKL9Y93   </t>
  </si>
  <si>
    <t>FJ B53V 5MT JIMNY</t>
  </si>
  <si>
    <t>05.12.2007</t>
  </si>
  <si>
    <t>JSAFJB53V00341206</t>
  </si>
  <si>
    <t>B/N</t>
  </si>
  <si>
    <t>SKUTER YAMAHA</t>
  </si>
  <si>
    <t>SKUTER</t>
  </si>
  <si>
    <t>JYE8GS0008A006663</t>
  </si>
  <si>
    <t>-</t>
  </si>
  <si>
    <t>Brak</t>
  </si>
  <si>
    <t>DKLKV72</t>
  </si>
  <si>
    <t>30.12.2013</t>
  </si>
  <si>
    <t>JSAFJB43V00576848</t>
  </si>
  <si>
    <t>DKL14S4</t>
  </si>
  <si>
    <t>WIOLA</t>
  </si>
  <si>
    <t>W-600</t>
  </si>
  <si>
    <t>PRZYCZEPA LEKKA</t>
  </si>
  <si>
    <t>brak</t>
  </si>
  <si>
    <t>22.12.2008</t>
  </si>
  <si>
    <t>SUC075D0F80008489</t>
  </si>
  <si>
    <t>DKL4GY5</t>
  </si>
  <si>
    <t>FORD</t>
  </si>
  <si>
    <t xml:space="preserve">2AW-8F1-2J   RANGER </t>
  </si>
  <si>
    <t>CIĘŻAROWY</t>
  </si>
  <si>
    <t>17.02.2010</t>
  </si>
  <si>
    <t>WF0UMFE109W805273</t>
  </si>
  <si>
    <t>DKL4GY6</t>
  </si>
  <si>
    <t>WF0UMFE109W804374</t>
  </si>
  <si>
    <t>DKLXW21</t>
  </si>
  <si>
    <t>VOLKSWAGEN CADDY</t>
  </si>
  <si>
    <t>2K CADDY</t>
  </si>
  <si>
    <t>07.04.2016</t>
  </si>
  <si>
    <t>WV2ZZZ2KZGX109321</t>
  </si>
  <si>
    <t>DKLXX18</t>
  </si>
  <si>
    <t>MITSUBISHI</t>
  </si>
  <si>
    <t>L200</t>
  </si>
  <si>
    <t>12.04.2016</t>
  </si>
  <si>
    <t>MMCJJKL10GH018149</t>
  </si>
  <si>
    <t>DKLXM60</t>
  </si>
  <si>
    <t>MOTOR HONDA CRF 250</t>
  </si>
  <si>
    <t>MD38-1-1 CRF250L</t>
  </si>
  <si>
    <t>MOTOCYKL</t>
  </si>
  <si>
    <t>22.04.2016</t>
  </si>
  <si>
    <t>MLHMD38A6F5102366</t>
  </si>
  <si>
    <t>DKL7J02</t>
  </si>
  <si>
    <t>SKODA</t>
  </si>
  <si>
    <t>6Y FABIA COMBI</t>
  </si>
  <si>
    <t>13.12.2006</t>
  </si>
  <si>
    <t>TMBJX46Y474115093</t>
  </si>
  <si>
    <t>DKLNC14</t>
  </si>
  <si>
    <t>3T ACCFFBX11 NFM6M62S0256</t>
  </si>
  <si>
    <t>13.06.2014</t>
  </si>
  <si>
    <t>TMBLE73T1E9060028</t>
  </si>
  <si>
    <t>DKL43J1</t>
  </si>
  <si>
    <t>01.07.2008</t>
  </si>
  <si>
    <t>SUC075B0F80007008</t>
  </si>
  <si>
    <t>DKLMP41</t>
  </si>
  <si>
    <t>STAVAL</t>
  </si>
  <si>
    <t>S750A</t>
  </si>
  <si>
    <t>03.07.2014</t>
  </si>
  <si>
    <t>SXNS7700A0E0000272</t>
  </si>
  <si>
    <t xml:space="preserve">DKL29837 </t>
  </si>
  <si>
    <t>Rangrer</t>
  </si>
  <si>
    <t>cięzarowy</t>
  </si>
  <si>
    <t>08.05.2019</t>
  </si>
  <si>
    <t>6FPPXXMJ2PJP23488</t>
  </si>
  <si>
    <t>DKL31043</t>
  </si>
  <si>
    <t>Dacia</t>
  </si>
  <si>
    <t>Duster</t>
  </si>
  <si>
    <t>osobowy</t>
  </si>
  <si>
    <t>24.06.2019</t>
  </si>
  <si>
    <t>VF1HJD40262325830</t>
  </si>
  <si>
    <t>DKL31042</t>
  </si>
  <si>
    <t>VF1HJD40462325814</t>
  </si>
  <si>
    <t>DKL31041</t>
  </si>
  <si>
    <t>VF1HJD40162325835</t>
  </si>
  <si>
    <t>ilość szkód</t>
  </si>
  <si>
    <t>wypłaty</t>
  </si>
  <si>
    <t>Ubezpieczenie mienia od wszystkich ryzyk</t>
  </si>
  <si>
    <t>Ubezpieczenie sprzetu elektronicznego</t>
  </si>
  <si>
    <t>Ubezpieczenie odpowiedzailności cywilnej</t>
  </si>
  <si>
    <t>Ubezpieczenie OC ppm</t>
  </si>
  <si>
    <t>Ubezpieczenie AutoCasco</t>
  </si>
  <si>
    <t>Stan na 01.04.2020r.</t>
  </si>
  <si>
    <t>Przebieg na dzień 31.05.2020</t>
  </si>
  <si>
    <t>WYKAZ ZABEZPIECZEŃ</t>
  </si>
  <si>
    <t>Zabezpieczenia przeciwkradzieżowe</t>
  </si>
  <si>
    <t xml:space="preserve">Zabezpieczenia ppoż. </t>
  </si>
  <si>
    <t xml:space="preserve">Wszystkie drzwi zewnętrzne zaopatrzone są w co najmniej 2 zamki wielozastawkowe        </t>
  </si>
  <si>
    <t>Zgodne z przepisami o ochronie przeciwpożarowej</t>
  </si>
  <si>
    <r>
      <t xml:space="preserve">Czy okna budynków są okratowane
</t>
    </r>
    <r>
      <rPr>
        <i/>
        <sz val="9"/>
        <rFont val="Times New Roman"/>
        <family val="1"/>
      </rPr>
      <t>(jeśli tak proszę podać które i w jakich pomieszczeniach)</t>
    </r>
  </si>
  <si>
    <r>
      <t xml:space="preserve">Gaśnice
</t>
    </r>
    <r>
      <rPr>
        <i/>
        <sz val="9"/>
        <color indexed="8"/>
        <rFont val="Times New Roman"/>
        <family val="1"/>
      </rPr>
      <t>(liczba sprawnych gaśnic)</t>
    </r>
  </si>
  <si>
    <t>1 szt. proszkowa GP6xBC</t>
  </si>
  <si>
    <r>
      <t xml:space="preserve">Stały dozór fizyczny - ochrona własna 
</t>
    </r>
    <r>
      <rPr>
        <i/>
        <sz val="9"/>
        <rFont val="Times New Roman"/>
        <family val="1"/>
      </rPr>
      <t>(w jakich godzinach)</t>
    </r>
  </si>
  <si>
    <r>
      <t xml:space="preserve">Agregaty gaśnicze
</t>
    </r>
    <r>
      <rPr>
        <i/>
        <sz val="9"/>
        <color indexed="8"/>
        <rFont val="Times New Roman"/>
        <family val="1"/>
      </rPr>
      <t>(liczba sprawnych agregatów gaśniczych)</t>
    </r>
  </si>
  <si>
    <r>
      <t xml:space="preserve">Stały dozór fizyczny - pracownicy firmy ochrony mienia. 
</t>
    </r>
    <r>
      <rPr>
        <i/>
        <sz val="9"/>
        <rFont val="Times New Roman"/>
        <family val="1"/>
      </rPr>
      <t>(w jakich godzinach)</t>
    </r>
  </si>
  <si>
    <r>
      <t xml:space="preserve">Hydranty wewnętrzne
</t>
    </r>
    <r>
      <rPr>
        <i/>
        <sz val="9"/>
        <color indexed="8"/>
        <rFont val="Times New Roman"/>
        <family val="1"/>
      </rPr>
      <t>(liczba sprawnych hydrantów wewnętrznych)</t>
    </r>
  </si>
  <si>
    <t>Alarm z sygnałem lokalnym</t>
  </si>
  <si>
    <r>
      <t xml:space="preserve">Hydranty zewnętrzne
</t>
    </r>
    <r>
      <rPr>
        <i/>
        <sz val="9"/>
        <color indexed="8"/>
        <rFont val="Times New Roman"/>
        <family val="1"/>
      </rPr>
      <t>(liczba sprawnych hydrantów zewnętrznych)</t>
    </r>
  </si>
  <si>
    <t xml:space="preserve">System alarmowy z powiadomieniem służb patrolowych z całodobową ochroną          </t>
  </si>
  <si>
    <t>Sprawna instalacja sygnalizacji pożaru - sygnalizująca w miejscu chronionym</t>
  </si>
  <si>
    <t>Monitoring (kamery przemysłowe)</t>
  </si>
  <si>
    <t>Sprawna instalacja sygnalizacji pożaru - sygnalizująca poza miejscem chronionym</t>
  </si>
  <si>
    <t>Pozostałe zabezpieczenia</t>
  </si>
  <si>
    <t xml:space="preserve">roleta antywłamaniowa w drzwiach tarasowych </t>
  </si>
  <si>
    <t>Sprawna instalacja sygnalizacji pożaru z powiadomieniem służb patrolowych</t>
  </si>
  <si>
    <r>
      <t xml:space="preserve">Sprawna instalacja gaśnicza
</t>
    </r>
    <r>
      <rPr>
        <i/>
        <sz val="9"/>
        <color indexed="8"/>
        <rFont val="Times New Roman"/>
        <family val="1"/>
      </rPr>
      <t>(rodzaj instalacji gaśniczej)</t>
    </r>
  </si>
  <si>
    <t>Sprawna instalacja oddymiająca (klapy dymowe)</t>
  </si>
  <si>
    <t>1 szt. proszkowa GP2xABC</t>
  </si>
  <si>
    <t>2 szt.GP4xABC</t>
  </si>
  <si>
    <t>1 szt. proszkowa GP4xABC</t>
  </si>
  <si>
    <t>1szt.proszkowa GP6xABC</t>
  </si>
  <si>
    <t>1 szt. proszkowa GPxABC</t>
  </si>
  <si>
    <t xml:space="preserve">1 szt  proszkowa GPxBC </t>
  </si>
  <si>
    <t>2 szt. proszkowa GP4xABC</t>
  </si>
  <si>
    <t xml:space="preserve">ROLEta antywłamaniowa w drzwiach tarasowych </t>
  </si>
  <si>
    <t>1 szt. proszkowa GP6 x ABC</t>
  </si>
  <si>
    <t xml:space="preserve">TAK </t>
  </si>
  <si>
    <t>TAK - wewnętrzny</t>
  </si>
  <si>
    <t>rolety antywłamaniowe  w oknach na parterze</t>
  </si>
  <si>
    <t>nie posiada okien</t>
  </si>
  <si>
    <t>TAK - wewnętrzny i zewnętrzny</t>
  </si>
  <si>
    <t>8:00- 20:00</t>
  </si>
  <si>
    <t>20:00- 8:00</t>
  </si>
  <si>
    <t>TAK - uruchamiana ręcznie</t>
  </si>
  <si>
    <t>TAK - zewnętrzny</t>
  </si>
  <si>
    <t>8:00-20:00</t>
  </si>
  <si>
    <t>20:00-8:00</t>
  </si>
  <si>
    <t>BRAK</t>
  </si>
  <si>
    <t>8:00 -20:00</t>
  </si>
  <si>
    <t>1szt.</t>
  </si>
  <si>
    <t>4 szt.GP6xABC</t>
  </si>
  <si>
    <t>proszkowa GP2xABC - 8 szt., śniegowa 5 kg B</t>
  </si>
  <si>
    <t xml:space="preserve">rolety antywłamaniowe w oknach na parterze </t>
  </si>
  <si>
    <t>1 szt. proszkowa GP 4xABC</t>
  </si>
  <si>
    <t>1 szt.proszkowa GP4xABC,1 szt. śniegowa GS5xBC</t>
  </si>
  <si>
    <t>NIE POSIADA OKIEN</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</si>
</sst>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 numFmtId="167" formatCode="#,##0.00&quot; zł&quot;"/>
    <numFmt numFmtId="168" formatCode="_-* #,##0.000000&quot; zł&quot;_-;\-* #,##0.000000&quot; zł&quot;_-;_-* \-??&quot; zł&quot;_-;_-@_-"/>
    <numFmt numFmtId="169" formatCode="yyyy\-mm\-dd"/>
    <numFmt numFmtId="170" formatCode="d/mm/yyyy"/>
    <numFmt numFmtId="171" formatCode="mmm/yyyy"/>
    <numFmt numFmtId="172" formatCode="_-* #,##0\ &quot;zł&quot;_-;\-* #,##0\ &quot;zł&quot;_-;_-* &quot;-&quot;??\ &quot;zł&quot;_-;_-@_-"/>
    <numFmt numFmtId="173" formatCode="#,##0.00\ &quot;zł&quot;"/>
    <numFmt numFmtId="174" formatCode="_-* #,##0\ _z_ł_-;\-* #,##0\ _z_ł_-;_-* &quot;-&quot;??\ _z_ł_-;_-@_-"/>
    <numFmt numFmtId="175" formatCode="[$-415]dddd\,\ d\ mmmm\ yyyy"/>
    <numFmt numFmtId="176" formatCode="[$-415]General"/>
    <numFmt numFmtId="177" formatCode="#,##0.00&quot; &quot;[$zł-415];[Red]&quot;-&quot;#,##0.00&quot; &quot;[$zł-415]"/>
  </numFmts>
  <fonts count="109">
    <font>
      <sz val="10"/>
      <name val="Arial"/>
      <family val="0"/>
    </font>
    <font>
      <b/>
      <sz val="12"/>
      <name val="Arial"/>
      <family val="2"/>
    </font>
    <font>
      <sz val="12"/>
      <name val="Arial"/>
      <family val="2"/>
    </font>
    <font>
      <sz val="10"/>
      <color indexed="10"/>
      <name val="Arial"/>
      <family val="2"/>
    </font>
    <font>
      <sz val="10"/>
      <name val="Times New Roman"/>
      <family val="1"/>
    </font>
    <font>
      <i/>
      <sz val="10"/>
      <name val="Times New Roman"/>
      <family val="1"/>
    </font>
    <font>
      <b/>
      <sz val="12"/>
      <color indexed="9"/>
      <name val="Times New Roman"/>
      <family val="1"/>
    </font>
    <font>
      <b/>
      <sz val="9"/>
      <color indexed="9"/>
      <name val="Times New Roman"/>
      <family val="1"/>
    </font>
    <font>
      <b/>
      <sz val="9"/>
      <color indexed="10"/>
      <name val="Times New Roman"/>
      <family val="1"/>
    </font>
    <font>
      <sz val="9"/>
      <color indexed="8"/>
      <name val="Times New Roman"/>
      <family val="1"/>
    </font>
    <font>
      <sz val="9"/>
      <color indexed="10"/>
      <name val="Times New Roman"/>
      <family val="1"/>
    </font>
    <font>
      <b/>
      <sz val="9"/>
      <color indexed="8"/>
      <name val="Times New Roman"/>
      <family val="1"/>
    </font>
    <font>
      <i/>
      <sz val="9"/>
      <color indexed="8"/>
      <name val="Times New Roman"/>
      <family val="1"/>
    </font>
    <font>
      <sz val="9"/>
      <name val="Times New Roman"/>
      <family val="1"/>
    </font>
    <font>
      <b/>
      <sz val="12"/>
      <color indexed="10"/>
      <name val="Arial"/>
      <family val="2"/>
    </font>
    <font>
      <b/>
      <sz val="9"/>
      <color indexed="8"/>
      <name val="Tahoma"/>
      <family val="2"/>
    </font>
    <font>
      <sz val="9"/>
      <color indexed="8"/>
      <name val="Tahoma"/>
      <family val="2"/>
    </font>
    <font>
      <b/>
      <sz val="10"/>
      <color indexed="9"/>
      <name val="Times New Roman"/>
      <family val="1"/>
    </font>
    <font>
      <b/>
      <sz val="12"/>
      <color indexed="10"/>
      <name val="Times New Roman"/>
      <family val="1"/>
    </font>
    <font>
      <sz val="12"/>
      <name val="Times New Roman"/>
      <family val="1"/>
    </font>
    <font>
      <b/>
      <sz val="11"/>
      <color indexed="9"/>
      <name val="Times New Roman"/>
      <family val="1"/>
    </font>
    <font>
      <b/>
      <i/>
      <sz val="12"/>
      <name val="Times New Roman"/>
      <family val="1"/>
    </font>
    <font>
      <sz val="11"/>
      <name val="Calibri"/>
      <family val="2"/>
    </font>
    <font>
      <b/>
      <sz val="11"/>
      <name val="Times New Roman"/>
      <family val="1"/>
    </font>
    <font>
      <b/>
      <u val="single"/>
      <sz val="11"/>
      <color indexed="9"/>
      <name val="Times New Roman"/>
      <family val="1"/>
    </font>
    <font>
      <sz val="11"/>
      <name val="Times New Roman"/>
      <family val="1"/>
    </font>
    <font>
      <sz val="11"/>
      <color indexed="10"/>
      <name val="Times New Roman"/>
      <family val="1"/>
    </font>
    <font>
      <i/>
      <sz val="11"/>
      <name val="Calibri"/>
      <family val="2"/>
    </font>
    <font>
      <b/>
      <sz val="12"/>
      <name val="Times New Roman"/>
      <family val="1"/>
    </font>
    <font>
      <b/>
      <i/>
      <sz val="10"/>
      <name val="Times New Roman"/>
      <family val="1"/>
    </font>
    <font>
      <sz val="10"/>
      <color indexed="8"/>
      <name val="Times New Roman"/>
      <family val="1"/>
    </font>
    <font>
      <sz val="10"/>
      <color indexed="62"/>
      <name val="Times New Roman"/>
      <family val="1"/>
    </font>
    <font>
      <b/>
      <sz val="10"/>
      <name val="Times New Roman"/>
      <family val="1"/>
    </font>
    <font>
      <b/>
      <sz val="11"/>
      <name val="Calibri"/>
      <family val="2"/>
    </font>
    <font>
      <sz val="10"/>
      <name val="Calibri"/>
      <family val="0"/>
    </font>
    <font>
      <sz val="11"/>
      <color indexed="62"/>
      <name val="Times New Roman"/>
      <family val="1"/>
    </font>
    <font>
      <b/>
      <sz val="14"/>
      <name val="Times New Roman"/>
      <family val="1"/>
    </font>
    <font>
      <b/>
      <sz val="10"/>
      <name val="Arial"/>
      <family val="0"/>
    </font>
    <font>
      <b/>
      <sz val="8"/>
      <name val="Arial"/>
      <family val="0"/>
    </font>
    <font>
      <b/>
      <sz val="10"/>
      <color indexed="8"/>
      <name val="Arial"/>
      <family val="2"/>
    </font>
    <font>
      <b/>
      <sz val="10"/>
      <color indexed="10"/>
      <name val="Arial"/>
      <family val="2"/>
    </font>
    <font>
      <sz val="9"/>
      <name val="Arial"/>
      <family val="0"/>
    </font>
    <font>
      <b/>
      <sz val="9"/>
      <name val="Arial"/>
      <family val="2"/>
    </font>
    <font>
      <sz val="8"/>
      <name val="Arial"/>
      <family val="0"/>
    </font>
    <font>
      <b/>
      <sz val="10"/>
      <color indexed="9"/>
      <name val="Arial"/>
      <family val="2"/>
    </font>
    <font>
      <sz val="10"/>
      <color indexed="8"/>
      <name val="Arial"/>
      <family val="0"/>
    </font>
    <font>
      <b/>
      <sz val="10"/>
      <color indexed="13"/>
      <name val="Arial"/>
      <family val="2"/>
    </font>
    <font>
      <sz val="10"/>
      <color indexed="13"/>
      <name val="Arial"/>
      <family val="2"/>
    </font>
    <font>
      <sz val="8"/>
      <color indexed="13"/>
      <name val="Arial"/>
      <family val="2"/>
    </font>
    <font>
      <b/>
      <sz val="8"/>
      <color indexed="9"/>
      <name val="Arial"/>
      <family val="0"/>
    </font>
    <font>
      <sz val="8"/>
      <color indexed="10"/>
      <name val="Arial"/>
      <family val="0"/>
    </font>
    <font>
      <sz val="8"/>
      <color indexed="8"/>
      <name val="Arial"/>
      <family val="0"/>
    </font>
    <font>
      <sz val="8"/>
      <color indexed="8"/>
      <name val="Roboto"/>
      <family val="0"/>
    </font>
    <font>
      <sz val="10"/>
      <color indexed="8"/>
      <name val="Roboto"/>
      <family val="0"/>
    </font>
    <font>
      <sz val="11"/>
      <color indexed="8"/>
      <name val="Calibri"/>
      <family val="2"/>
    </font>
    <font>
      <i/>
      <sz val="9"/>
      <name val="Times New Roman"/>
      <family val="1"/>
    </font>
    <font>
      <sz val="9"/>
      <name val="Tahoma"/>
      <family val="2"/>
    </font>
    <font>
      <sz val="8"/>
      <name val="Tahoma"/>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
      <family val="2"/>
    </font>
    <font>
      <u val="single"/>
      <sz val="10"/>
      <color indexed="12"/>
      <name val="Arial"/>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8"/>
      <name val="Arial"/>
      <family val="2"/>
    </font>
    <font>
      <b/>
      <sz val="11"/>
      <color indexed="52"/>
      <name val="Calibri"/>
      <family val="2"/>
    </font>
    <font>
      <u val="single"/>
      <sz val="10"/>
      <color indexed="20"/>
      <name val="Arial"/>
      <family val="0"/>
    </font>
    <font>
      <b/>
      <i/>
      <u val="single"/>
      <sz val="11"/>
      <color indexed="8"/>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10"/>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b/>
      <i/>
      <sz val="16"/>
      <color theme="1"/>
      <name val="Arial"/>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Arial"/>
      <family val="2"/>
    </font>
    <font>
      <b/>
      <sz val="11"/>
      <color rgb="FFFA7D00"/>
      <name val="Calibri"/>
      <family val="2"/>
    </font>
    <font>
      <u val="single"/>
      <sz val="10"/>
      <color theme="11"/>
      <name val="Arial"/>
      <family val="0"/>
    </font>
    <font>
      <b/>
      <i/>
      <u val="single"/>
      <sz val="11"/>
      <color theme="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rgb="FFFF0000"/>
      <name val="Calibri"/>
      <family val="2"/>
    </font>
    <font>
      <sz val="10"/>
      <color rgb="FFFF0000"/>
      <name val="Arial"/>
      <family val="2"/>
    </font>
    <font>
      <sz val="10"/>
      <color theme="1"/>
      <name val="Times New Roman"/>
      <family val="1"/>
    </font>
    <font>
      <sz val="10"/>
      <color theme="1"/>
      <name val="Arial"/>
      <family val="2"/>
    </font>
    <font>
      <b/>
      <sz val="10"/>
      <color theme="1"/>
      <name val="Times New Roman"/>
      <family val="1"/>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9"/>
        <bgColor indexed="64"/>
      </patternFill>
    </fill>
    <fill>
      <patternFill patternType="solid">
        <fgColor indexed="44"/>
        <bgColor indexed="64"/>
      </patternFill>
    </fill>
    <fill>
      <patternFill patternType="solid">
        <fgColor indexed="27"/>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1"/>
        <bgColor indexed="64"/>
      </patternFill>
    </fill>
    <fill>
      <patternFill patternType="solid">
        <fgColor theme="0"/>
        <bgColor indexed="64"/>
      </patternFill>
    </fill>
    <fill>
      <patternFill patternType="solid">
        <fgColor indexed="49"/>
        <bgColor indexed="64"/>
      </patternFill>
    </fill>
    <fill>
      <patternFill patternType="solid">
        <fgColor indexed="44"/>
        <bgColor indexed="64"/>
      </patternFill>
    </fill>
    <fill>
      <patternFill patternType="solid">
        <fgColor indexed="27"/>
        <bgColor indexed="64"/>
      </patternFill>
    </fill>
    <fill>
      <patternFill patternType="solid">
        <fgColor indexed="56"/>
        <bgColor indexed="64"/>
      </patternFill>
    </fill>
    <fill>
      <patternFill patternType="solid">
        <fgColor indexed="5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color indexed="63"/>
      </top>
      <bottom>
        <color indexed="63"/>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color indexed="8"/>
      </left>
      <right>
        <color indexed="63"/>
      </right>
      <top style="medium">
        <color indexed="8"/>
      </top>
      <bottom>
        <color indexed="63"/>
      </bottom>
    </border>
    <border>
      <left style="thin"/>
      <right/>
      <top style="thin"/>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style="medium"/>
      <top style="medium"/>
      <bottom style="medium"/>
    </border>
    <border>
      <left>
        <color indexed="63"/>
      </left>
      <right>
        <color indexed="63"/>
      </right>
      <top>
        <color indexed="63"/>
      </top>
      <bottom style="hair">
        <color indexed="8"/>
      </bottom>
    </border>
    <border>
      <left style="thin">
        <color indexed="8"/>
      </left>
      <right style="medium">
        <color indexed="8"/>
      </right>
      <top style="medium">
        <color indexed="8"/>
      </top>
      <bottom>
        <color indexed="63"/>
      </bottom>
    </border>
    <border>
      <left style="thin">
        <color indexed="8"/>
      </left>
      <right style="medium">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right style="thin"/>
      <top style="thin"/>
      <bottom/>
    </border>
    <border>
      <left style="thin"/>
      <right style="thin"/>
      <top/>
      <bottom/>
    </border>
    <border>
      <left style="thin"/>
      <right style="thin"/>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3" fontId="54" fillId="0" borderId="0" applyFont="0" applyFill="0" applyBorder="0" applyAlignment="0" applyProtection="0"/>
    <xf numFmtId="176" fontId="86" fillId="0" borderId="0">
      <alignment/>
      <protection/>
    </xf>
    <xf numFmtId="176" fontId="86" fillId="0" borderId="0" applyBorder="0" applyProtection="0">
      <alignment/>
    </xf>
    <xf numFmtId="0" fontId="54" fillId="0" borderId="0">
      <alignment/>
      <protection/>
    </xf>
    <xf numFmtId="0" fontId="87" fillId="0" borderId="0">
      <alignment horizontal="center"/>
      <protection/>
    </xf>
    <xf numFmtId="0" fontId="87" fillId="0" borderId="0">
      <alignment horizontal="center" textRotation="90"/>
      <protection/>
    </xf>
    <xf numFmtId="0" fontId="88" fillId="0" borderId="0" applyNumberFormat="0" applyFill="0" applyBorder="0" applyAlignment="0" applyProtection="0"/>
    <xf numFmtId="0" fontId="89" fillId="0" borderId="3" applyNumberFormat="0" applyFill="0" applyAlignment="0" applyProtection="0"/>
    <xf numFmtId="0" fontId="90" fillId="29" borderId="4" applyNumberFormat="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96" fillId="27" borderId="1" applyNumberFormat="0" applyAlignment="0" applyProtection="0"/>
    <xf numFmtId="0" fontId="97" fillId="0" borderId="0" applyNumberFormat="0" applyFill="0" applyBorder="0" applyAlignment="0" applyProtection="0"/>
    <xf numFmtId="9" fontId="0" fillId="0" borderId="0" applyFill="0" applyBorder="0" applyAlignment="0" applyProtection="0"/>
    <xf numFmtId="0" fontId="98" fillId="0" borderId="0">
      <alignment/>
      <protection/>
    </xf>
    <xf numFmtId="177" fontId="98" fillId="0" borderId="0">
      <alignment/>
      <protection/>
    </xf>
    <xf numFmtId="0" fontId="99" fillId="0" borderId="8"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0" fillId="31" borderId="9" applyNumberFormat="0" applyFont="0" applyAlignment="0" applyProtection="0"/>
    <xf numFmtId="166" fontId="0" fillId="0" borderId="0" applyFill="0" applyBorder="0" applyAlignment="0" applyProtection="0"/>
    <xf numFmtId="42"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81" fillId="0" borderId="0" applyFont="0" applyFill="0" applyBorder="0" applyAlignment="0" applyProtection="0"/>
    <xf numFmtId="0" fontId="103" fillId="32" borderId="0" applyNumberFormat="0" applyBorder="0" applyAlignment="0" applyProtection="0"/>
  </cellStyleXfs>
  <cellXfs count="601">
    <xf numFmtId="0" fontId="0" fillId="0" borderId="0" xfId="0" applyAlignment="1">
      <alignment/>
    </xf>
    <xf numFmtId="166" fontId="0" fillId="0" borderId="0" xfId="0" applyNumberFormat="1" applyAlignment="1">
      <alignment/>
    </xf>
    <xf numFmtId="0" fontId="1" fillId="0" borderId="0" xfId="0" applyFont="1" applyAlignment="1">
      <alignment/>
    </xf>
    <xf numFmtId="0" fontId="2" fillId="0" borderId="0" xfId="0" applyFont="1" applyAlignment="1">
      <alignment/>
    </xf>
    <xf numFmtId="166" fontId="2" fillId="0" borderId="0" xfId="73" applyFont="1" applyFill="1" applyBorder="1" applyAlignment="1" applyProtection="1">
      <alignment/>
      <protection/>
    </xf>
    <xf numFmtId="0" fontId="0" fillId="0" borderId="0" xfId="0" applyFill="1" applyAlignment="1">
      <alignment/>
    </xf>
    <xf numFmtId="0" fontId="3" fillId="0" borderId="0" xfId="0" applyFont="1" applyFill="1" applyAlignment="1">
      <alignment/>
    </xf>
    <xf numFmtId="0" fontId="0" fillId="0" borderId="0" xfId="0" applyFont="1" applyAlignment="1">
      <alignment horizontal="right"/>
    </xf>
    <xf numFmtId="0" fontId="0" fillId="33" borderId="0" xfId="0" applyFill="1" applyAlignment="1">
      <alignment/>
    </xf>
    <xf numFmtId="0" fontId="3" fillId="33" borderId="0" xfId="0" applyFont="1" applyFill="1" applyAlignment="1">
      <alignment/>
    </xf>
    <xf numFmtId="166" fontId="0" fillId="33" borderId="0" xfId="73" applyFont="1" applyFill="1" applyBorder="1" applyAlignment="1" applyProtection="1">
      <alignment/>
      <protection/>
    </xf>
    <xf numFmtId="0" fontId="5" fillId="33" borderId="0" xfId="0" applyFont="1" applyFill="1" applyAlignment="1">
      <alignment vertical="center"/>
    </xf>
    <xf numFmtId="0" fontId="0" fillId="33" borderId="0" xfId="0" applyFill="1" applyAlignment="1">
      <alignment/>
    </xf>
    <xf numFmtId="0" fontId="4" fillId="33" borderId="0" xfId="0" applyFont="1" applyFill="1" applyAlignment="1">
      <alignment/>
    </xf>
    <xf numFmtId="0" fontId="0" fillId="33" borderId="10" xfId="0" applyFill="1" applyBorder="1" applyAlignment="1">
      <alignment horizontal="center" vertical="center" wrapText="1"/>
    </xf>
    <xf numFmtId="0" fontId="0" fillId="33" borderId="10" xfId="0" applyFill="1" applyBorder="1" applyAlignment="1">
      <alignment vertical="center" wrapText="1"/>
    </xf>
    <xf numFmtId="0" fontId="0" fillId="33" borderId="0" xfId="0"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11" fillId="35" borderId="12" xfId="0" applyFont="1" applyFill="1" applyBorder="1" applyAlignment="1">
      <alignment vertical="center" wrapText="1"/>
    </xf>
    <xf numFmtId="0" fontId="11" fillId="35" borderId="12" xfId="0" applyFont="1" applyFill="1" applyBorder="1" applyAlignment="1">
      <alignment horizontal="center" vertical="center" wrapText="1"/>
    </xf>
    <xf numFmtId="0" fontId="5" fillId="36" borderId="13" xfId="0" applyFont="1" applyFill="1" applyBorder="1" applyAlignment="1">
      <alignment vertical="top"/>
    </xf>
    <xf numFmtId="0" fontId="12" fillId="36" borderId="13" xfId="0" applyFont="1" applyFill="1" applyBorder="1" applyAlignment="1">
      <alignment vertical="center" wrapText="1"/>
    </xf>
    <xf numFmtId="0" fontId="12" fillId="36" borderId="14" xfId="0" applyFont="1" applyFill="1" applyBorder="1" applyAlignment="1">
      <alignment vertical="center" wrapText="1"/>
    </xf>
    <xf numFmtId="0" fontId="4" fillId="0" borderId="14" xfId="0" applyFont="1" applyFill="1" applyBorder="1" applyAlignment="1">
      <alignment vertical="top" wrapText="1"/>
    </xf>
    <xf numFmtId="0" fontId="4" fillId="35" borderId="15" xfId="0" applyFont="1" applyFill="1" applyBorder="1" applyAlignment="1">
      <alignment vertical="top" wrapText="1"/>
    </xf>
    <xf numFmtId="166" fontId="14" fillId="37" borderId="0" xfId="73" applyFont="1" applyFill="1" applyBorder="1" applyAlignment="1" applyProtection="1">
      <alignment/>
      <protection/>
    </xf>
    <xf numFmtId="0" fontId="19" fillId="0" borderId="0" xfId="0" applyFont="1" applyFill="1" applyAlignment="1">
      <alignment vertical="center"/>
    </xf>
    <xf numFmtId="0" fontId="20" fillId="34" borderId="0" xfId="0" applyFont="1" applyFill="1" applyAlignment="1">
      <alignment vertical="center"/>
    </xf>
    <xf numFmtId="0" fontId="19" fillId="33" borderId="0" xfId="0" applyFont="1" applyFill="1" applyAlignment="1">
      <alignment vertical="center"/>
    </xf>
    <xf numFmtId="0" fontId="23" fillId="33" borderId="0" xfId="0" applyFont="1" applyFill="1" applyBorder="1" applyAlignment="1">
      <alignment horizontal="center" vertical="center"/>
    </xf>
    <xf numFmtId="0" fontId="13" fillId="33" borderId="0" xfId="0" applyFont="1" applyFill="1" applyBorder="1" applyAlignment="1">
      <alignment horizontal="right" vertical="center"/>
    </xf>
    <xf numFmtId="0" fontId="13" fillId="33" borderId="10" xfId="0" applyFont="1" applyFill="1" applyBorder="1" applyAlignment="1">
      <alignment horizontal="right" vertical="center"/>
    </xf>
    <xf numFmtId="0" fontId="13" fillId="33" borderId="10" xfId="0" applyFont="1" applyFill="1" applyBorder="1" applyAlignment="1">
      <alignment vertical="center"/>
    </xf>
    <xf numFmtId="0" fontId="20" fillId="34" borderId="11" xfId="0" applyFont="1" applyFill="1" applyBorder="1" applyAlignment="1">
      <alignment horizontal="center" vertical="center" wrapText="1"/>
    </xf>
    <xf numFmtId="0" fontId="25" fillId="0" borderId="11" xfId="0" applyFont="1" applyFill="1" applyBorder="1" applyAlignment="1">
      <alignment vertical="center" wrapText="1"/>
    </xf>
    <xf numFmtId="167" fontId="25" fillId="36" borderId="11" xfId="0" applyNumberFormat="1" applyFont="1" applyFill="1" applyBorder="1" applyAlignment="1">
      <alignment vertical="center"/>
    </xf>
    <xf numFmtId="0" fontId="25" fillId="36" borderId="11" xfId="0" applyFont="1" applyFill="1" applyBorder="1" applyAlignment="1">
      <alignment vertical="center" wrapText="1"/>
    </xf>
    <xf numFmtId="0" fontId="23" fillId="0" borderId="11" xfId="0" applyFont="1" applyFill="1" applyBorder="1" applyAlignment="1">
      <alignment horizontal="right" vertical="center"/>
    </xf>
    <xf numFmtId="0" fontId="26" fillId="0" borderId="11" xfId="0" applyFont="1" applyFill="1" applyBorder="1" applyAlignment="1">
      <alignment vertical="center"/>
    </xf>
    <xf numFmtId="167" fontId="25" fillId="36" borderId="11" xfId="0" applyNumberFormat="1" applyFont="1" applyFill="1" applyBorder="1" applyAlignment="1">
      <alignment horizontal="center" vertical="center"/>
    </xf>
    <xf numFmtId="0" fontId="25" fillId="36" borderId="11" xfId="0" applyNumberFormat="1" applyFont="1" applyFill="1" applyBorder="1" applyAlignment="1">
      <alignment horizontal="center" vertical="center"/>
    </xf>
    <xf numFmtId="167" fontId="18" fillId="37" borderId="0" xfId="0" applyNumberFormat="1" applyFont="1" applyFill="1" applyAlignment="1">
      <alignment vertical="center"/>
    </xf>
    <xf numFmtId="0" fontId="25" fillId="0" borderId="0" xfId="0" applyFont="1" applyFill="1" applyAlignment="1">
      <alignment/>
    </xf>
    <xf numFmtId="0" fontId="25" fillId="0" borderId="0" xfId="0" applyFont="1" applyFill="1" applyAlignment="1">
      <alignment horizontal="left" wrapText="1"/>
    </xf>
    <xf numFmtId="167" fontId="25" fillId="0" borderId="0" xfId="0" applyNumberFormat="1" applyFont="1" applyFill="1" applyAlignment="1">
      <alignment/>
    </xf>
    <xf numFmtId="0" fontId="25" fillId="33" borderId="0" xfId="0" applyFont="1" applyFill="1" applyAlignment="1">
      <alignment/>
    </xf>
    <xf numFmtId="0" fontId="25" fillId="33" borderId="0" xfId="0" applyFont="1" applyFill="1" applyAlignment="1">
      <alignment horizontal="left"/>
    </xf>
    <xf numFmtId="0" fontId="22" fillId="33" borderId="0" xfId="0" applyFont="1" applyFill="1" applyAlignment="1">
      <alignment horizontal="center"/>
    </xf>
    <xf numFmtId="0" fontId="22" fillId="33" borderId="0" xfId="0" applyFont="1" applyFill="1" applyAlignment="1">
      <alignment horizontal="left"/>
    </xf>
    <xf numFmtId="0" fontId="25" fillId="33" borderId="0" xfId="0" applyFont="1" applyFill="1" applyAlignment="1">
      <alignment/>
    </xf>
    <xf numFmtId="0" fontId="22" fillId="33" borderId="0" xfId="0" applyFont="1" applyFill="1" applyAlignment="1">
      <alignment horizontal="left" wrapText="1"/>
    </xf>
    <xf numFmtId="167" fontId="22" fillId="33" borderId="0" xfId="0" applyNumberFormat="1" applyFont="1" applyFill="1" applyAlignment="1">
      <alignment horizontal="center"/>
    </xf>
    <xf numFmtId="0" fontId="20" fillId="34" borderId="16"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25" fillId="0" borderId="20" xfId="0" applyFont="1" applyBorder="1" applyAlignment="1">
      <alignment horizontal="center" vertical="center" wrapText="1"/>
    </xf>
    <xf numFmtId="0" fontId="0" fillId="36" borderId="21" xfId="0" applyFont="1" applyFill="1" applyBorder="1" applyAlignment="1">
      <alignment horizontal="left" wrapText="1"/>
    </xf>
    <xf numFmtId="0" fontId="0" fillId="36" borderId="21" xfId="0" applyFill="1" applyBorder="1" applyAlignment="1">
      <alignment horizontal="center"/>
    </xf>
    <xf numFmtId="0" fontId="9" fillId="35" borderId="22"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25" fillId="0" borderId="23" xfId="0" applyFont="1" applyBorder="1" applyAlignment="1">
      <alignment horizontal="center" vertical="center" wrapText="1"/>
    </xf>
    <xf numFmtId="0" fontId="0" fillId="36" borderId="21" xfId="0" applyFont="1" applyFill="1" applyBorder="1" applyAlignment="1">
      <alignment horizontal="left" wrapText="1"/>
    </xf>
    <xf numFmtId="0" fontId="4" fillId="36" borderId="21" xfId="0" applyFont="1" applyFill="1" applyBorder="1" applyAlignment="1">
      <alignment horizontal="left" vertical="center"/>
    </xf>
    <xf numFmtId="0" fontId="4" fillId="36" borderId="21" xfId="0" applyFont="1" applyFill="1" applyBorder="1" applyAlignment="1">
      <alignment horizontal="center" vertical="center" wrapText="1"/>
    </xf>
    <xf numFmtId="0" fontId="4" fillId="36" borderId="24" xfId="0" applyFont="1" applyFill="1" applyBorder="1" applyAlignment="1">
      <alignment vertical="top" wrapText="1"/>
    </xf>
    <xf numFmtId="0" fontId="4" fillId="36" borderId="21" xfId="0" applyNumberFormat="1" applyFont="1" applyFill="1" applyBorder="1" applyAlignment="1">
      <alignment horizontal="left" wrapText="1"/>
    </xf>
    <xf numFmtId="170" fontId="4" fillId="36" borderId="21" xfId="0" applyNumberFormat="1" applyFont="1" applyFill="1" applyBorder="1" applyAlignment="1">
      <alignment/>
    </xf>
    <xf numFmtId="166" fontId="4" fillId="36" borderId="21" xfId="73" applyFont="1" applyFill="1" applyBorder="1" applyAlignment="1" applyProtection="1">
      <alignment horizontal="right"/>
      <protection/>
    </xf>
    <xf numFmtId="170" fontId="4" fillId="36" borderId="0" xfId="0" applyNumberFormat="1" applyFont="1" applyFill="1" applyAlignment="1">
      <alignment/>
    </xf>
    <xf numFmtId="0" fontId="4" fillId="36" borderId="25" xfId="0" applyFont="1" applyFill="1" applyBorder="1" applyAlignment="1">
      <alignment horizontal="center" vertical="center" wrapText="1"/>
    </xf>
    <xf numFmtId="0" fontId="13" fillId="35" borderId="21" xfId="0" applyFont="1" applyFill="1" applyBorder="1" applyAlignment="1">
      <alignment horizontal="center" vertical="center" wrapText="1"/>
    </xf>
    <xf numFmtId="170" fontId="4" fillId="36" borderId="21" xfId="0" applyNumberFormat="1" applyFont="1" applyFill="1" applyBorder="1" applyAlignment="1">
      <alignment horizontal="center" vertical="center" wrapText="1"/>
    </xf>
    <xf numFmtId="167" fontId="4" fillId="36" borderId="24" xfId="0" applyNumberFormat="1" applyFont="1" applyFill="1" applyBorder="1" applyAlignment="1">
      <alignment horizontal="center" vertical="center" wrapText="1"/>
    </xf>
    <xf numFmtId="0" fontId="25" fillId="0" borderId="25" xfId="0" applyFont="1" applyBorder="1" applyAlignment="1">
      <alignment horizontal="center" vertical="center" wrapText="1"/>
    </xf>
    <xf numFmtId="0" fontId="13" fillId="35"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4" fillId="36" borderId="0" xfId="0" applyFont="1" applyFill="1" applyBorder="1" applyAlignment="1">
      <alignment horizontal="left" vertical="center"/>
    </xf>
    <xf numFmtId="0" fontId="4" fillId="36" borderId="0" xfId="0" applyFont="1" applyFill="1" applyBorder="1" applyAlignment="1">
      <alignment horizontal="center" vertical="center" wrapText="1"/>
    </xf>
    <xf numFmtId="0" fontId="9" fillId="35" borderId="0" xfId="0" applyFont="1" applyFill="1" applyBorder="1" applyAlignment="1">
      <alignment horizontal="center" vertical="center" wrapText="1"/>
    </xf>
    <xf numFmtId="167" fontId="4" fillId="36" borderId="0" xfId="0" applyNumberFormat="1" applyFont="1" applyFill="1" applyBorder="1" applyAlignment="1">
      <alignment horizontal="center" vertical="center" wrapText="1"/>
    </xf>
    <xf numFmtId="167" fontId="4" fillId="36" borderId="26" xfId="0" applyNumberFormat="1" applyFont="1" applyFill="1" applyBorder="1" applyAlignment="1">
      <alignment horizontal="center" vertical="center" wrapText="1"/>
    </xf>
    <xf numFmtId="170" fontId="4" fillId="36" borderId="27" xfId="0" applyNumberFormat="1" applyFont="1" applyFill="1" applyBorder="1" applyAlignment="1">
      <alignment/>
    </xf>
    <xf numFmtId="0" fontId="32" fillId="33" borderId="28" xfId="0" applyFont="1" applyFill="1" applyBorder="1" applyAlignment="1">
      <alignment vertical="center"/>
    </xf>
    <xf numFmtId="0" fontId="32" fillId="33" borderId="29" xfId="0" applyFont="1" applyFill="1" applyBorder="1" applyAlignment="1">
      <alignment horizontal="left" vertical="center"/>
    </xf>
    <xf numFmtId="0" fontId="32" fillId="33" borderId="29" xfId="0" applyFont="1" applyFill="1" applyBorder="1" applyAlignment="1">
      <alignment vertical="center"/>
    </xf>
    <xf numFmtId="0" fontId="32" fillId="33" borderId="30" xfId="0" applyFont="1" applyFill="1" applyBorder="1" applyAlignment="1">
      <alignment vertical="center"/>
    </xf>
    <xf numFmtId="0" fontId="17" fillId="34" borderId="17" xfId="0" applyFont="1" applyFill="1" applyBorder="1" applyAlignment="1">
      <alignment horizontal="left" vertical="center" wrapText="1"/>
    </xf>
    <xf numFmtId="0" fontId="4" fillId="0" borderId="0" xfId="0" applyNumberFormat="1" applyFont="1" applyAlignment="1">
      <alignment horizontal="left" wrapText="1"/>
    </xf>
    <xf numFmtId="0" fontId="13" fillId="35" borderId="22"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25" fillId="0" borderId="31" xfId="0" applyFont="1" applyBorder="1" applyAlignment="1">
      <alignment horizontal="center" vertical="center" wrapText="1"/>
    </xf>
    <xf numFmtId="0" fontId="4" fillId="36" borderId="32" xfId="0" applyFont="1" applyFill="1" applyBorder="1" applyAlignment="1">
      <alignment horizontal="left" vertical="center" wrapText="1"/>
    </xf>
    <xf numFmtId="0" fontId="4" fillId="36" borderId="32" xfId="0" applyFont="1" applyFill="1" applyBorder="1" applyAlignment="1">
      <alignment horizontal="center" vertical="center" wrapText="1"/>
    </xf>
    <xf numFmtId="0" fontId="9" fillId="35" borderId="32" xfId="0" applyFont="1" applyFill="1" applyBorder="1" applyAlignment="1">
      <alignment horizontal="center" vertical="center" wrapText="1"/>
    </xf>
    <xf numFmtId="0" fontId="4" fillId="36" borderId="22" xfId="0" applyFont="1" applyFill="1" applyBorder="1" applyAlignment="1">
      <alignment horizontal="left" vertical="center" wrapText="1"/>
    </xf>
    <xf numFmtId="0" fontId="25" fillId="33" borderId="23" xfId="0" applyFont="1" applyFill="1" applyBorder="1" applyAlignment="1">
      <alignment horizontal="center" vertical="center" wrapText="1"/>
    </xf>
    <xf numFmtId="0" fontId="13" fillId="0" borderId="21" xfId="0" applyNumberFormat="1" applyFont="1" applyBorder="1" applyAlignment="1">
      <alignment horizontal="left" wrapText="1"/>
    </xf>
    <xf numFmtId="0" fontId="25" fillId="0" borderId="33" xfId="0" applyFont="1" applyBorder="1" applyAlignment="1">
      <alignment horizontal="center" vertical="center" wrapText="1"/>
    </xf>
    <xf numFmtId="0" fontId="4" fillId="36" borderId="34"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4" fillId="36" borderId="34" xfId="0" applyFont="1" applyFill="1" applyBorder="1" applyAlignment="1">
      <alignment vertical="center" wrapText="1"/>
    </xf>
    <xf numFmtId="0" fontId="4" fillId="36" borderId="35" xfId="0" applyFont="1" applyFill="1" applyBorder="1" applyAlignment="1">
      <alignment vertical="center" wrapText="1"/>
    </xf>
    <xf numFmtId="0" fontId="4" fillId="36" borderId="34" xfId="0" applyFont="1" applyFill="1" applyBorder="1" applyAlignment="1">
      <alignment horizontal="left" vertical="center"/>
    </xf>
    <xf numFmtId="167" fontId="4" fillId="36" borderId="34" xfId="0" applyNumberFormat="1" applyFont="1" applyFill="1" applyBorder="1" applyAlignment="1">
      <alignment horizontal="center" vertical="center" wrapText="1"/>
    </xf>
    <xf numFmtId="167" fontId="4" fillId="36" borderId="35" xfId="0" applyNumberFormat="1" applyFont="1" applyFill="1" applyBorder="1" applyAlignment="1">
      <alignment horizontal="center" vertical="center" wrapText="1"/>
    </xf>
    <xf numFmtId="0" fontId="34" fillId="0" borderId="21" xfId="0" applyNumberFormat="1" applyFont="1" applyBorder="1" applyAlignment="1">
      <alignment horizontal="left" wrapText="1"/>
    </xf>
    <xf numFmtId="0" fontId="4" fillId="36" borderId="34" xfId="0" applyFont="1" applyFill="1" applyBorder="1" applyAlignment="1">
      <alignment vertical="center"/>
    </xf>
    <xf numFmtId="4" fontId="34" fillId="0" borderId="21" xfId="0" applyNumberFormat="1" applyFont="1" applyBorder="1" applyAlignment="1">
      <alignment horizontal="left" vertical="center" wrapText="1"/>
    </xf>
    <xf numFmtId="0" fontId="4" fillId="36" borderId="34" xfId="0" applyFont="1" applyFill="1" applyBorder="1" applyAlignment="1">
      <alignment horizontal="left" vertical="center" wrapText="1"/>
    </xf>
    <xf numFmtId="167" fontId="4" fillId="36" borderId="34" xfId="0" applyNumberFormat="1" applyFont="1" applyFill="1" applyBorder="1" applyAlignment="1">
      <alignment horizontal="right" vertical="center" wrapText="1"/>
    </xf>
    <xf numFmtId="0" fontId="4" fillId="0" borderId="21" xfId="0" applyNumberFormat="1" applyFont="1" applyBorder="1" applyAlignment="1">
      <alignment horizontal="left" wrapText="1"/>
    </xf>
    <xf numFmtId="0" fontId="25" fillId="33" borderId="0" xfId="0" applyFont="1" applyFill="1" applyBorder="1" applyAlignment="1">
      <alignment/>
    </xf>
    <xf numFmtId="0" fontId="25" fillId="33" borderId="0" xfId="0" applyFont="1" applyFill="1" applyBorder="1" applyAlignment="1">
      <alignment horizontal="left"/>
    </xf>
    <xf numFmtId="0" fontId="31" fillId="36" borderId="21" xfId="0" applyNumberFormat="1" applyFont="1" applyFill="1" applyBorder="1" applyAlignment="1">
      <alignment horizontal="left" wrapText="1"/>
    </xf>
    <xf numFmtId="0" fontId="35" fillId="36" borderId="21" xfId="0" applyFont="1" applyFill="1" applyBorder="1" applyAlignment="1">
      <alignment horizontal="center"/>
    </xf>
    <xf numFmtId="0" fontId="25" fillId="36" borderId="21" xfId="0" applyFont="1" applyFill="1" applyBorder="1" applyAlignment="1">
      <alignment horizontal="center"/>
    </xf>
    <xf numFmtId="0" fontId="25" fillId="33" borderId="0" xfId="0" applyFont="1" applyFill="1" applyAlignment="1">
      <alignment horizontal="left" wrapText="1"/>
    </xf>
    <xf numFmtId="167" fontId="25" fillId="33" borderId="0" xfId="0" applyNumberFormat="1" applyFont="1" applyFill="1" applyAlignment="1">
      <alignment/>
    </xf>
    <xf numFmtId="0" fontId="25" fillId="33" borderId="0" xfId="0" applyFont="1" applyFill="1" applyBorder="1" applyAlignment="1">
      <alignment horizontal="left" wrapText="1"/>
    </xf>
    <xf numFmtId="167" fontId="25" fillId="33" borderId="0" xfId="0" applyNumberFormat="1" applyFont="1" applyFill="1" applyBorder="1" applyAlignment="1">
      <alignment/>
    </xf>
    <xf numFmtId="0" fontId="21" fillId="33" borderId="0" xfId="0" applyFont="1" applyFill="1" applyBorder="1" applyAlignment="1">
      <alignment horizontal="left" vertical="center" wrapText="1"/>
    </xf>
    <xf numFmtId="0" fontId="22" fillId="33" borderId="0" xfId="0" applyFont="1" applyFill="1" applyBorder="1" applyAlignment="1">
      <alignment/>
    </xf>
    <xf numFmtId="0" fontId="22" fillId="33" borderId="0" xfId="0" applyFont="1" applyFill="1" applyBorder="1" applyAlignment="1">
      <alignment horizontal="left" wrapText="1"/>
    </xf>
    <xf numFmtId="0" fontId="22" fillId="33" borderId="0" xfId="0" applyFont="1" applyFill="1" applyBorder="1" applyAlignment="1">
      <alignment/>
    </xf>
    <xf numFmtId="0" fontId="25" fillId="33" borderId="0" xfId="0" applyFont="1" applyFill="1" applyAlignment="1">
      <alignment vertical="center"/>
    </xf>
    <xf numFmtId="167" fontId="25" fillId="33" borderId="0" xfId="0" applyNumberFormat="1" applyFont="1" applyFill="1" applyAlignment="1">
      <alignment vertical="center"/>
    </xf>
    <xf numFmtId="0" fontId="0" fillId="0" borderId="0" xfId="0" applyAlignment="1">
      <alignment/>
    </xf>
    <xf numFmtId="0" fontId="0" fillId="0" borderId="0" xfId="0" applyAlignment="1">
      <alignment wrapText="1"/>
    </xf>
    <xf numFmtId="0" fontId="0" fillId="0" borderId="0" xfId="0" applyFill="1" applyAlignment="1">
      <alignment/>
    </xf>
    <xf numFmtId="0" fontId="37" fillId="0" borderId="0" xfId="0" applyFont="1" applyAlignment="1">
      <alignment horizontal="left"/>
    </xf>
    <xf numFmtId="4" fontId="37" fillId="0" borderId="0" xfId="0" applyNumberFormat="1" applyFont="1" applyAlignment="1">
      <alignment horizontal="right"/>
    </xf>
    <xf numFmtId="4" fontId="37" fillId="0" borderId="0" xfId="0" applyNumberFormat="1" applyFont="1" applyAlignment="1">
      <alignment horizontal="right"/>
    </xf>
    <xf numFmtId="0" fontId="37" fillId="0" borderId="0" xfId="0" applyFont="1" applyAlignment="1">
      <alignment horizontal="right"/>
    </xf>
    <xf numFmtId="0" fontId="38" fillId="0" borderId="0" xfId="0" applyFont="1" applyAlignment="1">
      <alignment horizontal="right" wrapText="1"/>
    </xf>
    <xf numFmtId="0" fontId="38" fillId="0" borderId="0" xfId="0" applyFont="1" applyAlignment="1">
      <alignment horizontal="left" wrapText="1"/>
    </xf>
    <xf numFmtId="0" fontId="39" fillId="0" borderId="0" xfId="0" applyFont="1" applyAlignment="1">
      <alignment/>
    </xf>
    <xf numFmtId="0" fontId="37" fillId="0" borderId="0" xfId="0" applyFont="1" applyAlignment="1">
      <alignment horizontal="center"/>
    </xf>
    <xf numFmtId="0" fontId="3" fillId="0" borderId="0" xfId="0" applyFont="1" applyAlignment="1">
      <alignment/>
    </xf>
    <xf numFmtId="0" fontId="40" fillId="0" borderId="0" xfId="0" applyFont="1" applyAlignment="1">
      <alignment/>
    </xf>
    <xf numFmtId="0" fontId="0" fillId="0" borderId="0" xfId="0" applyFont="1" applyAlignment="1">
      <alignment horizontal="right"/>
    </xf>
    <xf numFmtId="166" fontId="14" fillId="37" borderId="21" xfId="73" applyFont="1" applyFill="1" applyBorder="1" applyAlignment="1" applyProtection="1">
      <alignment horizontal="center" vertical="center"/>
      <protection/>
    </xf>
    <xf numFmtId="0" fontId="41" fillId="0" borderId="21" xfId="0" applyFont="1" applyBorder="1" applyAlignment="1">
      <alignment horizontal="center" vertical="center" wrapText="1"/>
    </xf>
    <xf numFmtId="0" fontId="41" fillId="0" borderId="21" xfId="0" applyFont="1" applyBorder="1" applyAlignment="1">
      <alignment horizontal="center" wrapText="1"/>
    </xf>
    <xf numFmtId="4" fontId="41" fillId="0" borderId="21" xfId="0" applyNumberFormat="1" applyFont="1" applyBorder="1" applyAlignment="1">
      <alignment horizontal="center" vertical="center" wrapText="1"/>
    </xf>
    <xf numFmtId="4" fontId="41" fillId="0" borderId="21" xfId="0" applyNumberFormat="1" applyFont="1" applyBorder="1" applyAlignment="1">
      <alignment horizontal="center" vertical="center" wrapText="1"/>
    </xf>
    <xf numFmtId="4" fontId="42" fillId="0" borderId="21" xfId="0" applyNumberFormat="1" applyFont="1" applyBorder="1" applyAlignment="1">
      <alignment horizontal="center" vertical="center" wrapText="1"/>
    </xf>
    <xf numFmtId="0" fontId="41" fillId="0" borderId="36" xfId="0" applyFont="1" applyBorder="1" applyAlignment="1">
      <alignment horizontal="center" vertical="center" wrapText="1"/>
    </xf>
    <xf numFmtId="4" fontId="42" fillId="0" borderId="37" xfId="0" applyNumberFormat="1" applyFont="1" applyBorder="1" applyAlignment="1">
      <alignment horizontal="center" vertical="center" wrapText="1"/>
    </xf>
    <xf numFmtId="4" fontId="42" fillId="0" borderId="27" xfId="0" applyNumberFormat="1" applyFont="1" applyBorder="1" applyAlignment="1">
      <alignment horizontal="center" vertical="center" wrapText="1"/>
    </xf>
    <xf numFmtId="0" fontId="0" fillId="0" borderId="0" xfId="0" applyFill="1" applyAlignment="1">
      <alignment wrapText="1"/>
    </xf>
    <xf numFmtId="4" fontId="37" fillId="38" borderId="21" xfId="0" applyNumberFormat="1" applyFont="1" applyFill="1" applyBorder="1" applyAlignment="1">
      <alignment horizontal="right"/>
    </xf>
    <xf numFmtId="4" fontId="37" fillId="38" borderId="21" xfId="0" applyNumberFormat="1" applyFont="1" applyFill="1" applyBorder="1" applyAlignment="1">
      <alignment horizontal="right" wrapText="1"/>
    </xf>
    <xf numFmtId="4" fontId="0" fillId="38" borderId="21" xfId="0" applyNumberFormat="1" applyFont="1" applyFill="1" applyBorder="1" applyAlignment="1">
      <alignment/>
    </xf>
    <xf numFmtId="4" fontId="37" fillId="38" borderId="21" xfId="0" applyNumberFormat="1" applyFont="1" applyFill="1" applyBorder="1" applyAlignment="1">
      <alignment/>
    </xf>
    <xf numFmtId="4" fontId="43" fillId="38" borderId="21" xfId="0" applyNumberFormat="1" applyFont="1" applyFill="1" applyBorder="1" applyAlignment="1">
      <alignment wrapText="1"/>
    </xf>
    <xf numFmtId="4" fontId="43" fillId="38" borderId="36" xfId="0" applyNumberFormat="1" applyFont="1" applyFill="1" applyBorder="1" applyAlignment="1">
      <alignment horizontal="left" wrapText="1"/>
    </xf>
    <xf numFmtId="0" fontId="0" fillId="0" borderId="23" xfId="0" applyFont="1" applyBorder="1" applyAlignment="1">
      <alignment/>
    </xf>
    <xf numFmtId="0" fontId="0" fillId="0" borderId="21" xfId="0" applyFont="1" applyBorder="1" applyAlignment="1">
      <alignment/>
    </xf>
    <xf numFmtId="0" fontId="0" fillId="0" borderId="21" xfId="0" applyBorder="1" applyAlignment="1">
      <alignment/>
    </xf>
    <xf numFmtId="0" fontId="39" fillId="0" borderId="21" xfId="0" applyFont="1" applyBorder="1" applyAlignment="1">
      <alignment/>
    </xf>
    <xf numFmtId="4" fontId="37" fillId="33" borderId="23" xfId="0" applyNumberFormat="1" applyFont="1" applyFill="1" applyBorder="1" applyAlignment="1">
      <alignment/>
    </xf>
    <xf numFmtId="4" fontId="37" fillId="33" borderId="21" xfId="0" applyNumberFormat="1" applyFont="1" applyFill="1" applyBorder="1" applyAlignment="1">
      <alignment/>
    </xf>
    <xf numFmtId="0" fontId="37" fillId="39" borderId="21" xfId="0" applyFont="1" applyFill="1" applyBorder="1" applyAlignment="1">
      <alignment horizontal="right"/>
    </xf>
    <xf numFmtId="0" fontId="37" fillId="39" borderId="21" xfId="0" applyFont="1" applyFill="1" applyBorder="1" applyAlignment="1">
      <alignment horizontal="right" wrapText="1"/>
    </xf>
    <xf numFmtId="0" fontId="0" fillId="39" borderId="21" xfId="0" applyFont="1" applyFill="1" applyBorder="1" applyAlignment="1">
      <alignment/>
    </xf>
    <xf numFmtId="3" fontId="0" fillId="39" borderId="21" xfId="0" applyNumberFormat="1" applyFont="1" applyFill="1" applyBorder="1" applyAlignment="1">
      <alignment/>
    </xf>
    <xf numFmtId="4" fontId="0" fillId="39" borderId="21" xfId="0" applyNumberFormat="1" applyFont="1" applyFill="1" applyBorder="1" applyAlignment="1">
      <alignment/>
    </xf>
    <xf numFmtId="4" fontId="37" fillId="39" borderId="21" xfId="0" applyNumberFormat="1" applyFont="1" applyFill="1" applyBorder="1" applyAlignment="1">
      <alignment/>
    </xf>
    <xf numFmtId="4" fontId="0" fillId="39" borderId="21" xfId="0" applyNumberFormat="1" applyFont="1" applyFill="1" applyBorder="1" applyAlignment="1">
      <alignment wrapText="1"/>
    </xf>
    <xf numFmtId="4" fontId="0" fillId="39" borderId="36" xfId="0" applyNumberFormat="1" applyFont="1" applyFill="1" applyBorder="1" applyAlignment="1">
      <alignment wrapText="1"/>
    </xf>
    <xf numFmtId="4" fontId="0" fillId="39" borderId="23" xfId="0" applyNumberFormat="1" applyFont="1" applyFill="1" applyBorder="1" applyAlignment="1">
      <alignment/>
    </xf>
    <xf numFmtId="0" fontId="0" fillId="0" borderId="34" xfId="0" applyFont="1" applyBorder="1" applyAlignment="1">
      <alignment horizontal="right"/>
    </xf>
    <xf numFmtId="0" fontId="0" fillId="0" borderId="34" xfId="0" applyFont="1" applyBorder="1" applyAlignment="1">
      <alignment horizontal="left" wrapText="1"/>
    </xf>
    <xf numFmtId="0" fontId="0" fillId="0" borderId="34" xfId="0" applyFont="1" applyBorder="1" applyAlignment="1">
      <alignment/>
    </xf>
    <xf numFmtId="3" fontId="0" fillId="33" borderId="34" xfId="0" applyNumberFormat="1" applyFont="1" applyFill="1" applyBorder="1" applyAlignment="1">
      <alignment/>
    </xf>
    <xf numFmtId="4" fontId="0" fillId="0" borderId="34" xfId="0" applyNumberFormat="1" applyFont="1" applyBorder="1" applyAlignment="1">
      <alignment/>
    </xf>
    <xf numFmtId="4" fontId="37" fillId="0" borderId="34" xfId="0" applyNumberFormat="1" applyFont="1" applyBorder="1" applyAlignment="1">
      <alignment/>
    </xf>
    <xf numFmtId="4" fontId="44" fillId="33" borderId="34" xfId="0" applyNumberFormat="1" applyFont="1" applyFill="1" applyBorder="1" applyAlignment="1">
      <alignment/>
    </xf>
    <xf numFmtId="3" fontId="0" fillId="0" borderId="34" xfId="0" applyNumberFormat="1" applyFont="1" applyBorder="1" applyAlignment="1">
      <alignment/>
    </xf>
    <xf numFmtId="3" fontId="43" fillId="0" borderId="34" xfId="0" applyNumberFormat="1" applyFont="1" applyBorder="1" applyAlignment="1">
      <alignment wrapText="1"/>
    </xf>
    <xf numFmtId="3" fontId="43" fillId="0" borderId="38" xfId="0" applyNumberFormat="1" applyFont="1" applyBorder="1" applyAlignment="1">
      <alignment horizontal="left" wrapText="1"/>
    </xf>
    <xf numFmtId="4" fontId="0" fillId="0" borderId="33" xfId="0" applyNumberFormat="1" applyBorder="1" applyAlignment="1">
      <alignment/>
    </xf>
    <xf numFmtId="4" fontId="0" fillId="0" borderId="34" xfId="0" applyNumberFormat="1" applyBorder="1" applyAlignment="1">
      <alignment/>
    </xf>
    <xf numFmtId="4" fontId="39" fillId="0" borderId="34" xfId="0" applyNumberFormat="1" applyFont="1" applyBorder="1" applyAlignment="1">
      <alignment/>
    </xf>
    <xf numFmtId="0" fontId="0" fillId="33" borderId="27" xfId="0" applyFont="1" applyFill="1" applyBorder="1" applyAlignment="1">
      <alignment horizontal="right"/>
    </xf>
    <xf numFmtId="0" fontId="0" fillId="33" borderId="27" xfId="0" applyFont="1" applyFill="1" applyBorder="1" applyAlignment="1">
      <alignment horizontal="left" wrapText="1"/>
    </xf>
    <xf numFmtId="0" fontId="0" fillId="33" borderId="27" xfId="0" applyFont="1" applyFill="1" applyBorder="1" applyAlignment="1">
      <alignment/>
    </xf>
    <xf numFmtId="3" fontId="0" fillId="33" borderId="27" xfId="0" applyNumberFormat="1" applyFont="1" applyFill="1" applyBorder="1" applyAlignment="1">
      <alignment/>
    </xf>
    <xf numFmtId="4" fontId="0" fillId="33" borderId="27" xfId="0" applyNumberFormat="1" applyFont="1" applyFill="1" applyBorder="1" applyAlignment="1">
      <alignment/>
    </xf>
    <xf numFmtId="4" fontId="0" fillId="33" borderId="27" xfId="0" applyNumberFormat="1" applyFont="1" applyFill="1" applyBorder="1" applyAlignment="1">
      <alignment horizontal="right"/>
    </xf>
    <xf numFmtId="4" fontId="37" fillId="33" borderId="27" xfId="0" applyNumberFormat="1" applyFont="1" applyFill="1" applyBorder="1" applyAlignment="1">
      <alignment/>
    </xf>
    <xf numFmtId="4" fontId="44" fillId="40" borderId="27" xfId="0" applyNumberFormat="1" applyFont="1" applyFill="1" applyBorder="1" applyAlignment="1">
      <alignment/>
    </xf>
    <xf numFmtId="3" fontId="0" fillId="0" borderId="27" xfId="0" applyNumberFormat="1" applyFont="1" applyBorder="1" applyAlignment="1">
      <alignment/>
    </xf>
    <xf numFmtId="3" fontId="43" fillId="0" borderId="27" xfId="0" applyNumberFormat="1" applyFont="1" applyBorder="1" applyAlignment="1">
      <alignment wrapText="1"/>
    </xf>
    <xf numFmtId="3" fontId="43" fillId="0" borderId="39" xfId="0" applyNumberFormat="1" applyFont="1" applyBorder="1" applyAlignment="1">
      <alignment horizontal="left" wrapText="1"/>
    </xf>
    <xf numFmtId="4" fontId="0" fillId="0" borderId="37" xfId="0" applyNumberFormat="1" applyBorder="1" applyAlignment="1">
      <alignment/>
    </xf>
    <xf numFmtId="4" fontId="0" fillId="0" borderId="27" xfId="0" applyNumberFormat="1" applyBorder="1" applyAlignment="1">
      <alignment/>
    </xf>
    <xf numFmtId="4" fontId="39" fillId="0" borderId="27" xfId="0" applyNumberFormat="1" applyFont="1" applyBorder="1" applyAlignment="1">
      <alignment/>
    </xf>
    <xf numFmtId="0" fontId="0" fillId="33" borderId="34" xfId="0" applyFont="1" applyFill="1" applyBorder="1" applyAlignment="1">
      <alignment horizontal="right"/>
    </xf>
    <xf numFmtId="0" fontId="45" fillId="33" borderId="34" xfId="0" applyFont="1" applyFill="1" applyBorder="1" applyAlignment="1">
      <alignment horizontal="left" wrapText="1"/>
    </xf>
    <xf numFmtId="0" fontId="3" fillId="33" borderId="34" xfId="0" applyFont="1" applyFill="1" applyBorder="1" applyAlignment="1">
      <alignment/>
    </xf>
    <xf numFmtId="0" fontId="45" fillId="33" borderId="34" xfId="0" applyFont="1" applyFill="1" applyBorder="1" applyAlignment="1">
      <alignment/>
    </xf>
    <xf numFmtId="4" fontId="0" fillId="33" borderId="34" xfId="0" applyNumberFormat="1" applyFont="1" applyFill="1" applyBorder="1" applyAlignment="1">
      <alignment/>
    </xf>
    <xf numFmtId="4" fontId="0" fillId="33" borderId="34" xfId="0" applyNumberFormat="1" applyFont="1" applyFill="1" applyBorder="1" applyAlignment="1">
      <alignment horizontal="right"/>
    </xf>
    <xf numFmtId="4" fontId="37" fillId="33" borderId="34" xfId="0" applyNumberFormat="1" applyFont="1" applyFill="1" applyBorder="1" applyAlignment="1">
      <alignment/>
    </xf>
    <xf numFmtId="0" fontId="0" fillId="35" borderId="34" xfId="0" applyFont="1" applyFill="1" applyBorder="1" applyAlignment="1">
      <alignment horizontal="right"/>
    </xf>
    <xf numFmtId="0" fontId="0" fillId="35" borderId="34" xfId="0" applyFont="1" applyFill="1" applyBorder="1" applyAlignment="1">
      <alignment horizontal="left" wrapText="1"/>
    </xf>
    <xf numFmtId="0" fontId="0" fillId="35" borderId="34" xfId="0" applyFont="1" applyFill="1" applyBorder="1" applyAlignment="1">
      <alignment/>
    </xf>
    <xf numFmtId="3" fontId="0" fillId="35" borderId="34" xfId="0" applyNumberFormat="1" applyFont="1" applyFill="1" applyBorder="1" applyAlignment="1">
      <alignment/>
    </xf>
    <xf numFmtId="4" fontId="0" fillId="35" borderId="34" xfId="0" applyNumberFormat="1" applyFont="1" applyFill="1" applyBorder="1" applyAlignment="1">
      <alignment/>
    </xf>
    <xf numFmtId="4" fontId="0" fillId="35" borderId="34" xfId="0" applyNumberFormat="1" applyFont="1" applyFill="1" applyBorder="1" applyAlignment="1">
      <alignment horizontal="right"/>
    </xf>
    <xf numFmtId="4" fontId="37" fillId="35" borderId="34" xfId="0" applyNumberFormat="1" applyFont="1" applyFill="1" applyBorder="1" applyAlignment="1">
      <alignment/>
    </xf>
    <xf numFmtId="4" fontId="44" fillId="35" borderId="34" xfId="0" applyNumberFormat="1" applyFont="1" applyFill="1" applyBorder="1" applyAlignment="1">
      <alignment/>
    </xf>
    <xf numFmtId="3" fontId="43" fillId="35" borderId="34" xfId="0" applyNumberFormat="1" applyFont="1" applyFill="1" applyBorder="1" applyAlignment="1">
      <alignment wrapText="1"/>
    </xf>
    <xf numFmtId="3" fontId="43" fillId="35" borderId="38" xfId="0" applyNumberFormat="1" applyFont="1" applyFill="1" applyBorder="1" applyAlignment="1">
      <alignment horizontal="left" wrapText="1"/>
    </xf>
    <xf numFmtId="4" fontId="0" fillId="35" borderId="33" xfId="0" applyNumberFormat="1" applyFill="1" applyBorder="1" applyAlignment="1">
      <alignment/>
    </xf>
    <xf numFmtId="4" fontId="0" fillId="35" borderId="34" xfId="0" applyNumberFormat="1" applyFill="1" applyBorder="1" applyAlignment="1">
      <alignment/>
    </xf>
    <xf numFmtId="4" fontId="39" fillId="35" borderId="34" xfId="0" applyNumberFormat="1" applyFont="1" applyFill="1" applyBorder="1" applyAlignment="1">
      <alignment/>
    </xf>
    <xf numFmtId="0" fontId="3" fillId="33" borderId="27" xfId="0" applyFont="1" applyFill="1" applyBorder="1" applyAlignment="1">
      <alignment/>
    </xf>
    <xf numFmtId="0" fontId="45" fillId="33" borderId="34" xfId="0" applyFont="1" applyFill="1" applyBorder="1" applyAlignment="1">
      <alignment horizontal="right"/>
    </xf>
    <xf numFmtId="0" fontId="45" fillId="33" borderId="34" xfId="0" applyFont="1" applyFill="1" applyBorder="1" applyAlignment="1">
      <alignment/>
    </xf>
    <xf numFmtId="0" fontId="0" fillId="35" borderId="40" xfId="0" applyFont="1" applyFill="1" applyBorder="1" applyAlignment="1">
      <alignment horizontal="right"/>
    </xf>
    <xf numFmtId="0" fontId="0" fillId="35" borderId="40" xfId="0" applyFont="1" applyFill="1" applyBorder="1" applyAlignment="1">
      <alignment horizontal="left" wrapText="1"/>
    </xf>
    <xf numFmtId="0" fontId="0" fillId="35" borderId="40" xfId="0" applyFont="1" applyFill="1" applyBorder="1" applyAlignment="1">
      <alignment/>
    </xf>
    <xf numFmtId="3" fontId="0" fillId="35" borderId="40" xfId="0" applyNumberFormat="1" applyFont="1" applyFill="1" applyBorder="1" applyAlignment="1">
      <alignment/>
    </xf>
    <xf numFmtId="4" fontId="0" fillId="35" borderId="40" xfId="0" applyNumberFormat="1" applyFont="1" applyFill="1" applyBorder="1" applyAlignment="1">
      <alignment/>
    </xf>
    <xf numFmtId="4" fontId="37" fillId="35" borderId="40" xfId="0" applyNumberFormat="1" applyFont="1" applyFill="1" applyBorder="1" applyAlignment="1">
      <alignment/>
    </xf>
    <xf numFmtId="4" fontId="44" fillId="35" borderId="40" xfId="0" applyNumberFormat="1" applyFont="1" applyFill="1" applyBorder="1" applyAlignment="1">
      <alignment/>
    </xf>
    <xf numFmtId="3" fontId="43" fillId="35" borderId="40" xfId="0" applyNumberFormat="1" applyFont="1" applyFill="1" applyBorder="1" applyAlignment="1">
      <alignment wrapText="1"/>
    </xf>
    <xf numFmtId="3" fontId="43" fillId="35" borderId="41" xfId="0" applyNumberFormat="1" applyFont="1" applyFill="1" applyBorder="1" applyAlignment="1">
      <alignment horizontal="left" wrapText="1"/>
    </xf>
    <xf numFmtId="4" fontId="0" fillId="35" borderId="42" xfId="0" applyNumberFormat="1" applyFill="1" applyBorder="1" applyAlignment="1">
      <alignment/>
    </xf>
    <xf numFmtId="4" fontId="0" fillId="35" borderId="40" xfId="0" applyNumberFormat="1" applyFill="1" applyBorder="1" applyAlignment="1">
      <alignment/>
    </xf>
    <xf numFmtId="4" fontId="39" fillId="35" borderId="40" xfId="0" applyNumberFormat="1" applyFont="1" applyFill="1" applyBorder="1" applyAlignment="1">
      <alignment/>
    </xf>
    <xf numFmtId="4" fontId="37" fillId="41" borderId="34" xfId="0" applyNumberFormat="1" applyFont="1" applyFill="1" applyBorder="1" applyAlignment="1">
      <alignment/>
    </xf>
    <xf numFmtId="4" fontId="46" fillId="41" borderId="34" xfId="0" applyNumberFormat="1" applyFont="1" applyFill="1" applyBorder="1" applyAlignment="1">
      <alignment horizontal="left" vertical="center"/>
    </xf>
    <xf numFmtId="3" fontId="47" fillId="41" borderId="34" xfId="0" applyNumberFormat="1" applyFont="1" applyFill="1" applyBorder="1" applyAlignment="1">
      <alignment/>
    </xf>
    <xf numFmtId="3" fontId="48" fillId="41" borderId="34" xfId="0" applyNumberFormat="1" applyFont="1" applyFill="1" applyBorder="1" applyAlignment="1">
      <alignment wrapText="1"/>
    </xf>
    <xf numFmtId="0" fontId="0" fillId="0" borderId="27" xfId="0" applyFont="1" applyBorder="1" applyAlignment="1">
      <alignment horizontal="right"/>
    </xf>
    <xf numFmtId="0" fontId="0" fillId="0" borderId="27" xfId="0" applyFont="1" applyBorder="1" applyAlignment="1">
      <alignment horizontal="left" wrapText="1"/>
    </xf>
    <xf numFmtId="0" fontId="0" fillId="0" borderId="27" xfId="0" applyFont="1" applyBorder="1" applyAlignment="1">
      <alignment/>
    </xf>
    <xf numFmtId="4" fontId="0" fillId="0" borderId="27" xfId="0" applyNumberFormat="1" applyFont="1" applyBorder="1" applyAlignment="1">
      <alignment/>
    </xf>
    <xf numFmtId="4" fontId="37" fillId="0" borderId="27" xfId="0" applyNumberFormat="1" applyFont="1" applyBorder="1" applyAlignment="1">
      <alignment/>
    </xf>
    <xf numFmtId="0" fontId="37" fillId="42" borderId="21" xfId="0" applyFont="1" applyFill="1" applyBorder="1" applyAlignment="1">
      <alignment horizontal="right"/>
    </xf>
    <xf numFmtId="0" fontId="37" fillId="42" borderId="21" xfId="0" applyFont="1" applyFill="1" applyBorder="1" applyAlignment="1">
      <alignment horizontal="right" wrapText="1"/>
    </xf>
    <xf numFmtId="0" fontId="0" fillId="42" borderId="21" xfId="0" applyFont="1" applyFill="1" applyBorder="1" applyAlignment="1">
      <alignment/>
    </xf>
    <xf numFmtId="3" fontId="0" fillId="42" borderId="21" xfId="0" applyNumberFormat="1" applyFont="1" applyFill="1" applyBorder="1" applyAlignment="1">
      <alignment/>
    </xf>
    <xf numFmtId="4" fontId="0" fillId="42" borderId="21" xfId="0" applyNumberFormat="1" applyFont="1" applyFill="1" applyBorder="1" applyAlignment="1">
      <alignment/>
    </xf>
    <xf numFmtId="4" fontId="37" fillId="42" borderId="21" xfId="0" applyNumberFormat="1" applyFont="1" applyFill="1" applyBorder="1" applyAlignment="1">
      <alignment/>
    </xf>
    <xf numFmtId="4" fontId="44" fillId="42" borderId="21" xfId="0" applyNumberFormat="1" applyFont="1" applyFill="1" applyBorder="1" applyAlignment="1">
      <alignment/>
    </xf>
    <xf numFmtId="3" fontId="0" fillId="0" borderId="21" xfId="0" applyNumberFormat="1" applyFont="1" applyBorder="1" applyAlignment="1">
      <alignment/>
    </xf>
    <xf numFmtId="3" fontId="49" fillId="42" borderId="21" xfId="0" applyNumberFormat="1" applyFont="1" applyFill="1" applyBorder="1" applyAlignment="1">
      <alignment wrapText="1"/>
    </xf>
    <xf numFmtId="3" fontId="49" fillId="42" borderId="36" xfId="0" applyNumberFormat="1" applyFont="1" applyFill="1" applyBorder="1" applyAlignment="1">
      <alignment horizontal="left" wrapText="1"/>
    </xf>
    <xf numFmtId="4" fontId="0" fillId="0" borderId="23" xfId="0" applyNumberFormat="1" applyBorder="1" applyAlignment="1">
      <alignment/>
    </xf>
    <xf numFmtId="4" fontId="0" fillId="0" borderId="21" xfId="0" applyNumberFormat="1" applyBorder="1" applyAlignment="1">
      <alignment/>
    </xf>
    <xf numFmtId="4" fontId="39" fillId="0" borderId="21" xfId="0" applyNumberFormat="1" applyFont="1" applyBorder="1" applyAlignment="1">
      <alignment/>
    </xf>
    <xf numFmtId="0" fontId="3" fillId="0" borderId="27" xfId="0" applyFont="1" applyBorder="1" applyAlignment="1">
      <alignment/>
    </xf>
    <xf numFmtId="0" fontId="3" fillId="0" borderId="34" xfId="0" applyFont="1" applyBorder="1" applyAlignment="1">
      <alignment/>
    </xf>
    <xf numFmtId="0" fontId="0" fillId="33" borderId="34" xfId="0" applyFont="1" applyFill="1" applyBorder="1" applyAlignment="1">
      <alignment/>
    </xf>
    <xf numFmtId="4" fontId="44" fillId="39" borderId="21" xfId="0" applyNumberFormat="1" applyFont="1" applyFill="1" applyBorder="1" applyAlignment="1">
      <alignment/>
    </xf>
    <xf numFmtId="3" fontId="49" fillId="39" borderId="21" xfId="0" applyNumberFormat="1" applyFont="1" applyFill="1" applyBorder="1" applyAlignment="1">
      <alignment wrapText="1"/>
    </xf>
    <xf numFmtId="3" fontId="49" fillId="39" borderId="36" xfId="0" applyNumberFormat="1" applyFont="1" applyFill="1" applyBorder="1" applyAlignment="1">
      <alignment horizontal="left" wrapText="1"/>
    </xf>
    <xf numFmtId="4" fontId="44" fillId="39" borderId="23" xfId="0" applyNumberFormat="1" applyFont="1" applyFill="1" applyBorder="1" applyAlignment="1">
      <alignment/>
    </xf>
    <xf numFmtId="0" fontId="0" fillId="33" borderId="34" xfId="0" applyFont="1" applyFill="1" applyBorder="1" applyAlignment="1">
      <alignment horizontal="left" wrapText="1"/>
    </xf>
    <xf numFmtId="0" fontId="0" fillId="0" borderId="40" xfId="0" applyFont="1" applyBorder="1" applyAlignment="1">
      <alignment horizontal="right"/>
    </xf>
    <xf numFmtId="0" fontId="0" fillId="0" borderId="40" xfId="0" applyFont="1" applyBorder="1" applyAlignment="1">
      <alignment horizontal="left" wrapText="1"/>
    </xf>
    <xf numFmtId="0" fontId="0" fillId="0" borderId="40" xfId="0" applyFont="1" applyBorder="1" applyAlignment="1">
      <alignment/>
    </xf>
    <xf numFmtId="3" fontId="0" fillId="33" borderId="40" xfId="0" applyNumberFormat="1" applyFont="1" applyFill="1" applyBorder="1" applyAlignment="1">
      <alignment/>
    </xf>
    <xf numFmtId="4" fontId="0" fillId="0" borderId="40" xfId="0" applyNumberFormat="1" applyFont="1" applyBorder="1" applyAlignment="1">
      <alignment/>
    </xf>
    <xf numFmtId="4" fontId="37" fillId="0" borderId="40" xfId="0" applyNumberFormat="1" applyFont="1" applyBorder="1" applyAlignment="1">
      <alignment/>
    </xf>
    <xf numFmtId="4" fontId="44" fillId="33" borderId="40" xfId="0" applyNumberFormat="1" applyFont="1" applyFill="1" applyBorder="1" applyAlignment="1">
      <alignment/>
    </xf>
    <xf numFmtId="3" fontId="43" fillId="0" borderId="40" xfId="0" applyNumberFormat="1" applyFont="1" applyBorder="1" applyAlignment="1">
      <alignment wrapText="1"/>
    </xf>
    <xf numFmtId="3" fontId="43" fillId="0" borderId="41" xfId="0" applyNumberFormat="1" applyFont="1" applyBorder="1" applyAlignment="1">
      <alignment horizontal="left" wrapText="1"/>
    </xf>
    <xf numFmtId="4" fontId="0" fillId="0" borderId="42" xfId="0" applyNumberFormat="1" applyBorder="1" applyAlignment="1">
      <alignment/>
    </xf>
    <xf numFmtId="4" fontId="0" fillId="0" borderId="40" xfId="0" applyNumberFormat="1" applyBorder="1" applyAlignment="1">
      <alignment/>
    </xf>
    <xf numFmtId="4" fontId="39" fillId="0" borderId="40" xfId="0" applyNumberFormat="1" applyFont="1" applyBorder="1" applyAlignment="1">
      <alignment/>
    </xf>
    <xf numFmtId="0" fontId="3" fillId="35" borderId="34" xfId="0" applyFont="1" applyFill="1" applyBorder="1" applyAlignment="1">
      <alignment/>
    </xf>
    <xf numFmtId="3" fontId="0" fillId="35" borderId="34" xfId="0" applyNumberFormat="1" applyFont="1" applyFill="1" applyBorder="1" applyAlignment="1">
      <alignment/>
    </xf>
    <xf numFmtId="0" fontId="45" fillId="35" borderId="40" xfId="0" applyFont="1" applyFill="1" applyBorder="1" applyAlignment="1">
      <alignment horizontal="right"/>
    </xf>
    <xf numFmtId="0" fontId="45" fillId="35" borderId="40" xfId="0" applyFont="1" applyFill="1" applyBorder="1" applyAlignment="1">
      <alignment horizontal="left" wrapText="1"/>
    </xf>
    <xf numFmtId="0" fontId="45" fillId="35" borderId="40" xfId="0" applyFont="1" applyFill="1" applyBorder="1" applyAlignment="1">
      <alignment/>
    </xf>
    <xf numFmtId="0" fontId="45" fillId="0" borderId="34" xfId="0" applyFont="1" applyBorder="1" applyAlignment="1">
      <alignment horizontal="right"/>
    </xf>
    <xf numFmtId="0" fontId="45" fillId="0" borderId="34" xfId="0" applyFont="1" applyBorder="1" applyAlignment="1">
      <alignment horizontal="left" wrapText="1"/>
    </xf>
    <xf numFmtId="0" fontId="3" fillId="0" borderId="27" xfId="0" applyFont="1" applyBorder="1" applyAlignment="1">
      <alignment horizontal="right"/>
    </xf>
    <xf numFmtId="0" fontId="3" fillId="0" borderId="27" xfId="0" applyFont="1" applyBorder="1" applyAlignment="1">
      <alignment horizontal="left" wrapText="1"/>
    </xf>
    <xf numFmtId="0" fontId="45" fillId="33" borderId="34" xfId="0" applyFont="1" applyFill="1" applyBorder="1" applyAlignment="1">
      <alignment wrapText="1"/>
    </xf>
    <xf numFmtId="3" fontId="50" fillId="0" borderId="34" xfId="0" applyNumberFormat="1" applyFont="1" applyBorder="1" applyAlignment="1">
      <alignment wrapText="1"/>
    </xf>
    <xf numFmtId="3" fontId="43" fillId="0" borderId="38" xfId="0" applyNumberFormat="1" applyFont="1" applyBorder="1" applyAlignment="1">
      <alignment wrapText="1"/>
    </xf>
    <xf numFmtId="0" fontId="3" fillId="0" borderId="40" xfId="0" applyFont="1" applyBorder="1" applyAlignment="1">
      <alignment horizontal="right"/>
    </xf>
    <xf numFmtId="0" fontId="3" fillId="0" borderId="40" xfId="0" applyFont="1" applyBorder="1" applyAlignment="1">
      <alignment horizontal="left" wrapText="1"/>
    </xf>
    <xf numFmtId="0" fontId="3" fillId="0" borderId="40" xfId="0" applyFont="1" applyBorder="1" applyAlignment="1">
      <alignment/>
    </xf>
    <xf numFmtId="3" fontId="0" fillId="0" borderId="40" xfId="0" applyNumberFormat="1" applyFont="1" applyBorder="1" applyAlignment="1">
      <alignment/>
    </xf>
    <xf numFmtId="4" fontId="0" fillId="33" borderId="40" xfId="0" applyNumberFormat="1" applyFont="1" applyFill="1" applyBorder="1" applyAlignment="1">
      <alignment/>
    </xf>
    <xf numFmtId="4" fontId="37" fillId="33" borderId="40" xfId="0" applyNumberFormat="1" applyFont="1" applyFill="1" applyBorder="1" applyAlignment="1">
      <alignment/>
    </xf>
    <xf numFmtId="4" fontId="44" fillId="40" borderId="40" xfId="0" applyNumberFormat="1" applyFont="1" applyFill="1" applyBorder="1" applyAlignment="1">
      <alignment/>
    </xf>
    <xf numFmtId="0" fontId="43" fillId="0" borderId="40" xfId="0" applyFont="1" applyBorder="1" applyAlignment="1">
      <alignment wrapText="1"/>
    </xf>
    <xf numFmtId="0" fontId="37" fillId="39" borderId="27" xfId="0" applyFont="1" applyFill="1" applyBorder="1" applyAlignment="1">
      <alignment horizontal="right"/>
    </xf>
    <xf numFmtId="0" fontId="37" fillId="39" borderId="27" xfId="0" applyFont="1" applyFill="1" applyBorder="1" applyAlignment="1">
      <alignment horizontal="right" wrapText="1"/>
    </xf>
    <xf numFmtId="0" fontId="0" fillId="39" borderId="27" xfId="0" applyFont="1" applyFill="1" applyBorder="1" applyAlignment="1">
      <alignment/>
    </xf>
    <xf numFmtId="3" fontId="0" fillId="39" borderId="27" xfId="0" applyNumberFormat="1" applyFont="1" applyFill="1" applyBorder="1" applyAlignment="1">
      <alignment/>
    </xf>
    <xf numFmtId="4" fontId="0" fillId="39" borderId="27" xfId="0" applyNumberFormat="1" applyFont="1" applyFill="1" applyBorder="1" applyAlignment="1">
      <alignment/>
    </xf>
    <xf numFmtId="4" fontId="37" fillId="39" borderId="27" xfId="0" applyNumberFormat="1" applyFont="1" applyFill="1" applyBorder="1" applyAlignment="1">
      <alignment/>
    </xf>
    <xf numFmtId="4" fontId="44" fillId="39" borderId="27" xfId="0" applyNumberFormat="1" applyFont="1" applyFill="1" applyBorder="1" applyAlignment="1">
      <alignment/>
    </xf>
    <xf numFmtId="3" fontId="49" fillId="39" borderId="27" xfId="0" applyNumberFormat="1" applyFont="1" applyFill="1" applyBorder="1" applyAlignment="1">
      <alignment wrapText="1"/>
    </xf>
    <xf numFmtId="3" fontId="49" fillId="39" borderId="39" xfId="0" applyNumberFormat="1" applyFont="1" applyFill="1" applyBorder="1" applyAlignment="1">
      <alignment horizontal="left" wrapText="1"/>
    </xf>
    <xf numFmtId="4" fontId="44" fillId="39" borderId="37" xfId="0" applyNumberFormat="1" applyFont="1" applyFill="1" applyBorder="1" applyAlignment="1">
      <alignment/>
    </xf>
    <xf numFmtId="0" fontId="45" fillId="35" borderId="34" xfId="0" applyFont="1" applyFill="1" applyBorder="1" applyAlignment="1">
      <alignment horizontal="right"/>
    </xf>
    <xf numFmtId="0" fontId="45" fillId="35" borderId="34" xfId="0" applyFont="1" applyFill="1" applyBorder="1" applyAlignment="1">
      <alignment horizontal="left" wrapText="1"/>
    </xf>
    <xf numFmtId="3" fontId="0" fillId="35" borderId="34" xfId="0" applyNumberFormat="1" applyFill="1" applyBorder="1" applyAlignment="1">
      <alignment horizontal="left"/>
    </xf>
    <xf numFmtId="3" fontId="51" fillId="35" borderId="34" xfId="0" applyNumberFormat="1" applyFont="1" applyFill="1" applyBorder="1" applyAlignment="1">
      <alignment horizontal="left" wrapText="1"/>
    </xf>
    <xf numFmtId="3" fontId="45" fillId="35" borderId="40" xfId="0" applyNumberFormat="1" applyFont="1" applyFill="1" applyBorder="1" applyAlignment="1">
      <alignment/>
    </xf>
    <xf numFmtId="3" fontId="51" fillId="35" borderId="40" xfId="0" applyNumberFormat="1" applyFont="1" applyFill="1" applyBorder="1" applyAlignment="1">
      <alignment wrapText="1"/>
    </xf>
    <xf numFmtId="0" fontId="0" fillId="0" borderId="42" xfId="0" applyBorder="1" applyAlignment="1">
      <alignment/>
    </xf>
    <xf numFmtId="3" fontId="0" fillId="35" borderId="40" xfId="0" applyNumberFormat="1" applyFill="1" applyBorder="1" applyAlignment="1">
      <alignment horizontal="left"/>
    </xf>
    <xf numFmtId="3" fontId="51" fillId="35" borderId="40" xfId="0" applyNumberFormat="1" applyFont="1" applyFill="1" applyBorder="1" applyAlignment="1">
      <alignment horizontal="left" wrapText="1"/>
    </xf>
    <xf numFmtId="0" fontId="0" fillId="35" borderId="40" xfId="0" applyFill="1" applyBorder="1" applyAlignment="1">
      <alignment vertical="top"/>
    </xf>
    <xf numFmtId="4" fontId="0" fillId="35" borderId="40" xfId="0" applyNumberFormat="1" applyFont="1" applyFill="1" applyBorder="1" applyAlignment="1">
      <alignment horizontal="right" vertical="top"/>
    </xf>
    <xf numFmtId="4" fontId="0" fillId="35" borderId="40" xfId="0" applyNumberFormat="1" applyFill="1" applyBorder="1" applyAlignment="1">
      <alignment vertical="top"/>
    </xf>
    <xf numFmtId="4" fontId="51" fillId="35" borderId="40" xfId="0" applyNumberFormat="1" applyFont="1" applyFill="1" applyBorder="1" applyAlignment="1">
      <alignment vertical="top" wrapText="1"/>
    </xf>
    <xf numFmtId="0" fontId="3" fillId="33" borderId="40" xfId="0" applyFont="1" applyFill="1" applyBorder="1" applyAlignment="1">
      <alignment/>
    </xf>
    <xf numFmtId="0" fontId="0" fillId="33" borderId="40" xfId="0" applyFont="1" applyFill="1" applyBorder="1" applyAlignment="1">
      <alignment/>
    </xf>
    <xf numFmtId="4" fontId="44" fillId="33" borderId="40" xfId="0" applyNumberFormat="1" applyFont="1" applyFill="1" applyBorder="1" applyAlignment="1">
      <alignment/>
    </xf>
    <xf numFmtId="4" fontId="49" fillId="33" borderId="40" xfId="0" applyNumberFormat="1" applyFont="1" applyFill="1" applyBorder="1" applyAlignment="1">
      <alignment wrapText="1"/>
    </xf>
    <xf numFmtId="0" fontId="37" fillId="0" borderId="40" xfId="0" applyFont="1" applyBorder="1" applyAlignment="1">
      <alignment horizontal="right"/>
    </xf>
    <xf numFmtId="0" fontId="37" fillId="0" borderId="40" xfId="0" applyFont="1" applyBorder="1" applyAlignment="1">
      <alignment horizontal="left" wrapText="1"/>
    </xf>
    <xf numFmtId="0" fontId="37" fillId="0" borderId="27" xfId="0" applyFont="1" applyBorder="1" applyAlignment="1">
      <alignment horizontal="right"/>
    </xf>
    <xf numFmtId="0" fontId="37" fillId="0" borderId="27" xfId="0" applyFont="1" applyBorder="1" applyAlignment="1">
      <alignment horizontal="left" wrapText="1"/>
    </xf>
    <xf numFmtId="0" fontId="45" fillId="0" borderId="34" xfId="0" applyFont="1" applyBorder="1" applyAlignment="1">
      <alignment/>
    </xf>
    <xf numFmtId="4" fontId="3" fillId="0" borderId="34" xfId="0" applyNumberFormat="1" applyFont="1" applyBorder="1" applyAlignment="1">
      <alignment/>
    </xf>
    <xf numFmtId="3" fontId="52" fillId="33" borderId="41" xfId="0" applyNumberFormat="1" applyFont="1" applyFill="1" applyBorder="1" applyAlignment="1">
      <alignment horizontal="left" wrapText="1"/>
    </xf>
    <xf numFmtId="3" fontId="0" fillId="33" borderId="34" xfId="0" applyNumberFormat="1" applyFill="1" applyBorder="1" applyAlignment="1">
      <alignment horizontal="left"/>
    </xf>
    <xf numFmtId="3" fontId="51" fillId="33" borderId="34" xfId="0" applyNumberFormat="1" applyFont="1" applyFill="1" applyBorder="1" applyAlignment="1">
      <alignment horizontal="left" wrapText="1"/>
    </xf>
    <xf numFmtId="0" fontId="45" fillId="0" borderId="27" xfId="0" applyFont="1" applyBorder="1" applyAlignment="1">
      <alignment/>
    </xf>
    <xf numFmtId="3" fontId="0" fillId="33" borderId="27" xfId="0" applyNumberFormat="1" applyFill="1" applyBorder="1" applyAlignment="1">
      <alignment horizontal="left"/>
    </xf>
    <xf numFmtId="3" fontId="51" fillId="33" borderId="27" xfId="0" applyNumberFormat="1" applyFont="1" applyFill="1" applyBorder="1" applyAlignment="1">
      <alignment horizontal="left" wrapText="1"/>
    </xf>
    <xf numFmtId="0" fontId="45" fillId="35" borderId="34" xfId="0" applyFont="1" applyFill="1" applyBorder="1" applyAlignment="1">
      <alignment/>
    </xf>
    <xf numFmtId="3" fontId="53" fillId="35" borderId="40" xfId="0" applyNumberFormat="1" applyFont="1" applyFill="1" applyBorder="1" applyAlignment="1">
      <alignment/>
    </xf>
    <xf numFmtId="3" fontId="52" fillId="35" borderId="40" xfId="0" applyNumberFormat="1" applyFont="1" applyFill="1" applyBorder="1" applyAlignment="1">
      <alignment wrapText="1"/>
    </xf>
    <xf numFmtId="3" fontId="52" fillId="35" borderId="41" xfId="0" applyNumberFormat="1" applyFont="1" applyFill="1" applyBorder="1" applyAlignment="1">
      <alignment horizontal="left" wrapText="1"/>
    </xf>
    <xf numFmtId="0" fontId="3" fillId="35" borderId="40" xfId="0" applyFont="1" applyFill="1" applyBorder="1" applyAlignment="1">
      <alignment/>
    </xf>
    <xf numFmtId="0" fontId="43" fillId="0" borderId="41" xfId="0" applyFont="1" applyBorder="1" applyAlignment="1">
      <alignment horizontal="left" wrapText="1"/>
    </xf>
    <xf numFmtId="0" fontId="43" fillId="0" borderId="27" xfId="0" applyFont="1" applyBorder="1" applyAlignment="1">
      <alignment wrapText="1"/>
    </xf>
    <xf numFmtId="0" fontId="43" fillId="0" borderId="39" xfId="0" applyFont="1" applyBorder="1" applyAlignment="1">
      <alignment horizontal="left" wrapText="1"/>
    </xf>
    <xf numFmtId="0" fontId="50" fillId="0" borderId="34" xfId="0" applyFont="1" applyBorder="1" applyAlignment="1">
      <alignment wrapText="1"/>
    </xf>
    <xf numFmtId="0" fontId="43" fillId="0" borderId="38" xfId="0" applyFont="1" applyBorder="1" applyAlignment="1">
      <alignment wrapText="1"/>
    </xf>
    <xf numFmtId="0" fontId="0" fillId="0" borderId="0" xfId="0" applyFont="1" applyAlignment="1">
      <alignment horizontal="right" wrapText="1"/>
    </xf>
    <xf numFmtId="0" fontId="3" fillId="0" borderId="0" xfId="0" applyFont="1" applyAlignment="1">
      <alignment/>
    </xf>
    <xf numFmtId="0" fontId="0" fillId="0" borderId="0" xfId="0" applyFont="1" applyAlignment="1">
      <alignment/>
    </xf>
    <xf numFmtId="4" fontId="0" fillId="0" borderId="0" xfId="0" applyNumberFormat="1" applyFont="1" applyAlignment="1">
      <alignment/>
    </xf>
    <xf numFmtId="4" fontId="37" fillId="0" borderId="0" xfId="0" applyNumberFormat="1" applyFont="1" applyAlignment="1">
      <alignment/>
    </xf>
    <xf numFmtId="0" fontId="43" fillId="0" borderId="0" xfId="0" applyFont="1" applyAlignment="1">
      <alignment wrapText="1"/>
    </xf>
    <xf numFmtId="0" fontId="43" fillId="0" borderId="0" xfId="0" applyFont="1" applyAlignment="1">
      <alignment horizontal="left" wrapText="1"/>
    </xf>
    <xf numFmtId="4" fontId="0" fillId="0" borderId="0" xfId="0" applyNumberFormat="1" applyAlignment="1">
      <alignment/>
    </xf>
    <xf numFmtId="166" fontId="4" fillId="36" borderId="36" xfId="73" applyFont="1" applyFill="1" applyBorder="1" applyAlignment="1" applyProtection="1">
      <alignment horizontal="center" vertical="center" wrapText="1"/>
      <protection/>
    </xf>
    <xf numFmtId="0" fontId="25" fillId="0" borderId="23" xfId="0" applyFont="1" applyFill="1" applyBorder="1" applyAlignment="1">
      <alignment horizontal="center" vertical="center" wrapText="1"/>
    </xf>
    <xf numFmtId="0" fontId="13" fillId="43" borderId="21" xfId="0" applyFont="1" applyFill="1" applyBorder="1" applyAlignment="1">
      <alignment horizontal="center" vertical="center" wrapText="1"/>
    </xf>
    <xf numFmtId="0" fontId="4" fillId="44" borderId="21" xfId="0" applyNumberFormat="1" applyFont="1" applyFill="1" applyBorder="1" applyAlignment="1">
      <alignment horizontal="left" wrapText="1"/>
    </xf>
    <xf numFmtId="170" fontId="4" fillId="44" borderId="21" xfId="0" applyNumberFormat="1" applyFont="1" applyFill="1" applyBorder="1" applyAlignment="1">
      <alignment/>
    </xf>
    <xf numFmtId="0" fontId="9" fillId="43" borderId="21" xfId="0" applyFont="1" applyFill="1" applyBorder="1" applyAlignment="1">
      <alignment horizontal="center" vertical="center" wrapText="1"/>
    </xf>
    <xf numFmtId="0" fontId="4" fillId="44" borderId="25" xfId="0" applyFont="1" applyFill="1" applyBorder="1" applyAlignment="1">
      <alignment horizontal="center" vertical="center" wrapText="1"/>
    </xf>
    <xf numFmtId="0" fontId="0" fillId="0" borderId="43" xfId="0" applyBorder="1" applyAlignment="1">
      <alignment wrapText="1"/>
    </xf>
    <xf numFmtId="0" fontId="4" fillId="36" borderId="36" xfId="0" applyFont="1" applyFill="1" applyBorder="1" applyAlignment="1">
      <alignment horizontal="center" vertical="center" wrapText="1"/>
    </xf>
    <xf numFmtId="0" fontId="4" fillId="36" borderId="44" xfId="0" applyFont="1" applyFill="1" applyBorder="1" applyAlignment="1">
      <alignment horizontal="center" vertical="center" wrapText="1"/>
    </xf>
    <xf numFmtId="167" fontId="4" fillId="36" borderId="38" xfId="0" applyNumberFormat="1" applyFont="1" applyFill="1" applyBorder="1" applyAlignment="1">
      <alignment horizontal="center" vertical="center" wrapText="1"/>
    </xf>
    <xf numFmtId="4" fontId="34" fillId="0" borderId="21" xfId="0" applyNumberFormat="1" applyFont="1" applyBorder="1" applyAlignment="1">
      <alignment horizontal="left" vertical="center" wrapText="1"/>
    </xf>
    <xf numFmtId="166" fontId="4" fillId="36" borderId="45" xfId="73" applyFont="1" applyFill="1" applyBorder="1" applyAlignment="1" applyProtection="1">
      <alignment horizontal="center" vertical="center" wrapText="1"/>
      <protection/>
    </xf>
    <xf numFmtId="166" fontId="4" fillId="36" borderId="25" xfId="73" applyFont="1" applyFill="1" applyBorder="1" applyAlignment="1" applyProtection="1">
      <alignment horizontal="center" vertical="center" wrapText="1"/>
      <protection/>
    </xf>
    <xf numFmtId="167" fontId="4" fillId="36" borderId="36" xfId="0" applyNumberFormat="1" applyFont="1" applyFill="1" applyBorder="1" applyAlignment="1">
      <alignment horizontal="center" vertical="center" wrapText="1"/>
    </xf>
    <xf numFmtId="167" fontId="4" fillId="36" borderId="44" xfId="0" applyNumberFormat="1" applyFont="1" applyFill="1" applyBorder="1" applyAlignment="1">
      <alignment horizontal="center" vertical="center" wrapText="1"/>
    </xf>
    <xf numFmtId="0" fontId="81" fillId="0" borderId="0" xfId="62">
      <alignment/>
      <protection/>
    </xf>
    <xf numFmtId="0" fontId="81" fillId="0" borderId="46" xfId="62" applyBorder="1">
      <alignment/>
      <protection/>
    </xf>
    <xf numFmtId="0" fontId="99" fillId="0" borderId="47" xfId="62" applyFont="1" applyBorder="1" applyAlignment="1">
      <alignment horizontal="center" vertical="center" wrapText="1"/>
      <protection/>
    </xf>
    <xf numFmtId="0" fontId="81" fillId="0" borderId="47" xfId="62" applyBorder="1" applyAlignment="1">
      <alignment horizontal="center" vertical="center"/>
      <protection/>
    </xf>
    <xf numFmtId="0" fontId="81" fillId="45" borderId="47" xfId="62" applyFill="1" applyBorder="1" applyAlignment="1">
      <alignment horizontal="center" vertical="center"/>
      <protection/>
    </xf>
    <xf numFmtId="0" fontId="99" fillId="0" borderId="48" xfId="62" applyFont="1" applyBorder="1" applyAlignment="1">
      <alignment horizontal="center" vertical="center" wrapText="1"/>
      <protection/>
    </xf>
    <xf numFmtId="0" fontId="99" fillId="0" borderId="49" xfId="62" applyFont="1" applyBorder="1" applyAlignment="1">
      <alignment horizontal="center" vertical="center" wrapText="1"/>
      <protection/>
    </xf>
    <xf numFmtId="0" fontId="81" fillId="0" borderId="48" xfId="62" applyBorder="1" applyAlignment="1">
      <alignment horizontal="center" vertical="center"/>
      <protection/>
    </xf>
    <xf numFmtId="0" fontId="81" fillId="0" borderId="49" xfId="62" applyBorder="1" applyAlignment="1">
      <alignment horizontal="center" vertical="center"/>
      <protection/>
    </xf>
    <xf numFmtId="0" fontId="81" fillId="45" borderId="48" xfId="62" applyFill="1" applyBorder="1" applyAlignment="1">
      <alignment horizontal="center" vertical="center"/>
      <protection/>
    </xf>
    <xf numFmtId="173" fontId="81" fillId="45" borderId="49" xfId="62" applyNumberFormat="1" applyFill="1" applyBorder="1" applyAlignment="1">
      <alignment horizontal="center" vertical="center"/>
      <protection/>
    </xf>
    <xf numFmtId="0" fontId="99" fillId="0" borderId="46" xfId="62" applyFont="1" applyBorder="1" applyAlignment="1">
      <alignment horizontal="center" vertical="center" wrapText="1"/>
      <protection/>
    </xf>
    <xf numFmtId="173" fontId="81" fillId="0" borderId="46" xfId="62" applyNumberFormat="1" applyBorder="1" applyAlignment="1">
      <alignment horizontal="center" vertical="center"/>
      <protection/>
    </xf>
    <xf numFmtId="0" fontId="81" fillId="0" borderId="46" xfId="62" applyBorder="1" applyAlignment="1">
      <alignment horizontal="center" vertical="center"/>
      <protection/>
    </xf>
    <xf numFmtId="173" fontId="81" fillId="45" borderId="46" xfId="62" applyNumberFormat="1" applyFill="1" applyBorder="1" applyAlignment="1">
      <alignment horizontal="center" vertical="center"/>
      <protection/>
    </xf>
    <xf numFmtId="173" fontId="81" fillId="0" borderId="49" xfId="62" applyNumberFormat="1" applyBorder="1" applyAlignment="1">
      <alignment horizontal="center" vertical="center"/>
      <protection/>
    </xf>
    <xf numFmtId="0" fontId="101" fillId="0" borderId="49" xfId="62" applyFont="1" applyBorder="1" applyAlignment="1">
      <alignment horizontal="center" vertical="center"/>
      <protection/>
    </xf>
    <xf numFmtId="0" fontId="99" fillId="0" borderId="46" xfId="62" applyFont="1" applyBorder="1" applyAlignment="1">
      <alignment horizontal="left" vertical="center" wrapText="1"/>
      <protection/>
    </xf>
    <xf numFmtId="0" fontId="99" fillId="45" borderId="46" xfId="62" applyFont="1" applyFill="1" applyBorder="1" applyAlignment="1">
      <alignment horizontal="left" vertical="center" wrapText="1"/>
      <protection/>
    </xf>
    <xf numFmtId="0" fontId="104" fillId="0" borderId="0" xfId="62" applyFont="1" applyAlignment="1">
      <alignment vertical="center"/>
      <protection/>
    </xf>
    <xf numFmtId="173" fontId="81" fillId="0" borderId="0" xfId="62" applyNumberFormat="1">
      <alignment/>
      <protection/>
    </xf>
    <xf numFmtId="173" fontId="0" fillId="0" borderId="0" xfId="0" applyNumberFormat="1" applyAlignment="1">
      <alignment/>
    </xf>
    <xf numFmtId="173" fontId="99" fillId="0" borderId="49" xfId="62" applyNumberFormat="1" applyFont="1" applyBorder="1" applyAlignment="1">
      <alignment horizontal="center" vertical="center" wrapText="1"/>
      <protection/>
    </xf>
    <xf numFmtId="0" fontId="0" fillId="46" borderId="0" xfId="0" applyFont="1" applyFill="1" applyAlignment="1">
      <alignment/>
    </xf>
    <xf numFmtId="0" fontId="0" fillId="46" borderId="0" xfId="0" applyFill="1" applyAlignment="1">
      <alignment/>
    </xf>
    <xf numFmtId="0" fontId="4" fillId="46" borderId="43" xfId="0" applyFont="1" applyFill="1" applyBorder="1" applyAlignment="1">
      <alignment horizontal="center" vertical="center" wrapText="1"/>
    </xf>
    <xf numFmtId="0" fontId="4" fillId="46" borderId="43" xfId="0" applyFont="1" applyFill="1" applyBorder="1" applyAlignment="1">
      <alignment horizontal="center" vertical="center"/>
    </xf>
    <xf numFmtId="14" fontId="4" fillId="46" borderId="43" xfId="0" applyNumberFormat="1" applyFont="1" applyFill="1" applyBorder="1" applyAlignment="1">
      <alignment horizontal="center" vertical="center"/>
    </xf>
    <xf numFmtId="49" fontId="4" fillId="46" borderId="43" xfId="0" applyNumberFormat="1" applyFont="1" applyFill="1" applyBorder="1" applyAlignment="1">
      <alignment horizontal="center" vertical="center"/>
    </xf>
    <xf numFmtId="172" fontId="4" fillId="46" borderId="46" xfId="73" applyNumberFormat="1" applyFont="1" applyFill="1" applyBorder="1" applyAlignment="1">
      <alignment horizontal="center" vertical="center"/>
    </xf>
    <xf numFmtId="14" fontId="4" fillId="46" borderId="43" xfId="73" applyNumberFormat="1" applyFont="1" applyFill="1" applyBorder="1" applyAlignment="1">
      <alignment horizontal="center" vertical="center"/>
    </xf>
    <xf numFmtId="173" fontId="4" fillId="46" borderId="43" xfId="73" applyNumberFormat="1" applyFont="1" applyFill="1" applyBorder="1" applyAlignment="1">
      <alignment horizontal="center" vertical="center"/>
    </xf>
    <xf numFmtId="173" fontId="4" fillId="46" borderId="43" xfId="73" applyNumberFormat="1" applyFont="1" applyFill="1" applyBorder="1" applyAlignment="1">
      <alignment horizontal="center" vertical="center" wrapText="1"/>
    </xf>
    <xf numFmtId="0" fontId="4" fillId="46" borderId="43" xfId="73" applyNumberFormat="1" applyFont="1" applyFill="1" applyBorder="1" applyAlignment="1">
      <alignment horizontal="center" vertical="center"/>
    </xf>
    <xf numFmtId="174" fontId="4" fillId="46" borderId="43" xfId="42" applyNumberFormat="1" applyFont="1" applyFill="1" applyBorder="1" applyAlignment="1">
      <alignment horizontal="center" vertical="center"/>
    </xf>
    <xf numFmtId="173" fontId="4" fillId="46" borderId="46" xfId="73" applyNumberFormat="1" applyFont="1" applyFill="1" applyBorder="1" applyAlignment="1">
      <alignment horizontal="center" vertical="center"/>
    </xf>
    <xf numFmtId="0" fontId="4" fillId="46" borderId="43" xfId="42" applyNumberFormat="1" applyFont="1" applyFill="1" applyBorder="1" applyAlignment="1">
      <alignment horizontal="center" vertical="center"/>
    </xf>
    <xf numFmtId="0" fontId="0" fillId="46" borderId="0" xfId="0" applyFill="1" applyAlignment="1">
      <alignment horizontal="center" vertical="center"/>
    </xf>
    <xf numFmtId="0" fontId="105" fillId="46" borderId="0" xfId="0" applyFont="1" applyFill="1" applyAlignment="1">
      <alignment/>
    </xf>
    <xf numFmtId="166" fontId="105" fillId="46" borderId="0" xfId="0" applyNumberFormat="1" applyFont="1" applyFill="1" applyAlignment="1">
      <alignment/>
    </xf>
    <xf numFmtId="166" fontId="4" fillId="46" borderId="43" xfId="73" applyFont="1" applyFill="1" applyBorder="1" applyAlignment="1">
      <alignment horizontal="center" vertical="center"/>
    </xf>
    <xf numFmtId="0" fontId="106" fillId="46" borderId="46" xfId="0" applyFont="1" applyFill="1" applyBorder="1" applyAlignment="1">
      <alignment horizontal="center" vertical="center" wrapText="1"/>
    </xf>
    <xf numFmtId="173" fontId="106" fillId="46" borderId="43" xfId="73" applyNumberFormat="1" applyFont="1" applyFill="1" applyBorder="1" applyAlignment="1">
      <alignment horizontal="center" vertical="center"/>
    </xf>
    <xf numFmtId="0" fontId="106" fillId="46" borderId="43" xfId="73" applyNumberFormat="1" applyFont="1" applyFill="1" applyBorder="1" applyAlignment="1">
      <alignment horizontal="center" vertical="center"/>
    </xf>
    <xf numFmtId="0" fontId="107" fillId="46" borderId="0" xfId="0" applyFont="1" applyFill="1" applyAlignment="1">
      <alignment/>
    </xf>
    <xf numFmtId="0" fontId="4" fillId="46" borderId="0" xfId="0" applyFont="1" applyFill="1" applyAlignment="1">
      <alignment/>
    </xf>
    <xf numFmtId="0" fontId="28" fillId="47" borderId="50" xfId="0" applyFont="1" applyFill="1" applyBorder="1" applyAlignment="1">
      <alignment horizontal="center" vertical="center" wrapText="1"/>
    </xf>
    <xf numFmtId="0" fontId="13" fillId="0" borderId="51" xfId="0" applyFont="1" applyBorder="1" applyAlignment="1">
      <alignment vertical="center" wrapText="1"/>
    </xf>
    <xf numFmtId="0" fontId="11" fillId="48" borderId="46" xfId="0" applyFont="1" applyFill="1" applyBorder="1" applyAlignment="1">
      <alignment horizontal="center" vertical="center" wrapText="1"/>
    </xf>
    <xf numFmtId="0" fontId="9" fillId="0" borderId="51" xfId="0" applyFont="1" applyBorder="1" applyAlignment="1">
      <alignment vertical="center" wrapText="1"/>
    </xf>
    <xf numFmtId="0" fontId="11" fillId="48" borderId="52" xfId="0" applyFont="1" applyFill="1" applyBorder="1" applyAlignment="1">
      <alignment horizontal="center" vertical="center" wrapText="1"/>
    </xf>
    <xf numFmtId="0" fontId="11" fillId="48" borderId="49" xfId="0" applyFont="1" applyFill="1" applyBorder="1" applyAlignment="1">
      <alignment horizontal="center" vertical="center" wrapText="1"/>
    </xf>
    <xf numFmtId="0" fontId="4" fillId="49" borderId="46" xfId="0" applyFont="1" applyFill="1" applyBorder="1" applyAlignment="1">
      <alignment/>
    </xf>
    <xf numFmtId="0" fontId="4" fillId="49" borderId="49" xfId="0" applyFont="1" applyFill="1" applyBorder="1" applyAlignment="1">
      <alignment/>
    </xf>
    <xf numFmtId="0" fontId="9" fillId="0" borderId="48" xfId="0" applyFont="1" applyBorder="1" applyAlignment="1">
      <alignment vertical="center" wrapText="1"/>
    </xf>
    <xf numFmtId="0" fontId="13" fillId="0" borderId="48" xfId="0" applyFont="1" applyBorder="1" applyAlignment="1">
      <alignment vertical="center" wrapText="1"/>
    </xf>
    <xf numFmtId="0" fontId="4" fillId="0" borderId="48" xfId="0" applyFont="1" applyBorder="1" applyAlignment="1">
      <alignment vertical="center"/>
    </xf>
    <xf numFmtId="0" fontId="9" fillId="0" borderId="53" xfId="0" applyFont="1" applyBorder="1" applyAlignment="1">
      <alignment vertical="center" wrapText="1"/>
    </xf>
    <xf numFmtId="0" fontId="11" fillId="48" borderId="54" xfId="0" applyFont="1" applyFill="1" applyBorder="1" applyAlignment="1">
      <alignment horizontal="center" vertical="center" wrapText="1"/>
    </xf>
    <xf numFmtId="0" fontId="106" fillId="49" borderId="49" xfId="0" applyFont="1" applyFill="1" applyBorder="1" applyAlignment="1">
      <alignment/>
    </xf>
    <xf numFmtId="0" fontId="4" fillId="49" borderId="46" xfId="0" applyFont="1" applyFill="1" applyBorder="1" applyAlignment="1">
      <alignment horizontal="center"/>
    </xf>
    <xf numFmtId="0" fontId="4" fillId="33" borderId="10" xfId="0" applyFont="1" applyFill="1" applyBorder="1" applyAlignment="1">
      <alignment horizontal="center"/>
    </xf>
    <xf numFmtId="0" fontId="6" fillId="50" borderId="28"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7" fillId="34" borderId="55"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36" borderId="11" xfId="0" applyNumberFormat="1" applyFont="1" applyFill="1" applyBorder="1" applyAlignment="1">
      <alignment horizontal="center" vertical="center" wrapText="1"/>
    </xf>
    <xf numFmtId="0" fontId="10" fillId="36" borderId="11"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6" borderId="11" xfId="0" applyFont="1" applyFill="1" applyBorder="1" applyAlignment="1">
      <alignment horizontal="center" vertical="center" wrapText="1"/>
    </xf>
    <xf numFmtId="166" fontId="13" fillId="36" borderId="11" xfId="73" applyFont="1" applyFill="1" applyBorder="1" applyAlignment="1" applyProtection="1">
      <alignment horizontal="center" vertical="center" wrapText="1"/>
      <protection/>
    </xf>
    <xf numFmtId="167" fontId="9" fillId="35" borderId="11" xfId="0" applyNumberFormat="1" applyFont="1" applyFill="1" applyBorder="1" applyAlignment="1">
      <alignment horizontal="center" vertical="center" wrapText="1"/>
    </xf>
    <xf numFmtId="2" fontId="9" fillId="36"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0" borderId="48" xfId="0" applyFont="1" applyBorder="1" applyAlignment="1">
      <alignment vertical="center" wrapText="1"/>
    </xf>
    <xf numFmtId="0" fontId="4" fillId="0" borderId="48" xfId="0" applyFont="1" applyBorder="1" applyAlignment="1">
      <alignment vertical="center" wrapText="1"/>
    </xf>
    <xf numFmtId="0" fontId="4" fillId="0" borderId="53" xfId="0" applyFont="1" applyBorder="1" applyAlignment="1">
      <alignment vertical="center" wrapText="1"/>
    </xf>
    <xf numFmtId="0" fontId="9" fillId="49" borderId="46" xfId="0" applyFont="1" applyFill="1" applyBorder="1" applyAlignment="1">
      <alignment horizontal="center" vertical="center" wrapText="1"/>
    </xf>
    <xf numFmtId="0" fontId="9" fillId="49" borderId="56" xfId="0" applyFont="1" applyFill="1" applyBorder="1" applyAlignment="1">
      <alignment horizontal="center" vertical="center" wrapText="1"/>
    </xf>
    <xf numFmtId="0" fontId="9" fillId="0" borderId="48" xfId="0" applyFont="1" applyBorder="1" applyAlignment="1">
      <alignment horizontal="left" vertical="center" wrapText="1"/>
    </xf>
    <xf numFmtId="0" fontId="9" fillId="0" borderId="50" xfId="0" applyFont="1" applyBorder="1" applyAlignment="1">
      <alignment horizontal="center" vertical="center" wrapText="1"/>
    </xf>
    <xf numFmtId="0" fontId="13" fillId="0" borderId="48" xfId="0" applyFont="1" applyBorder="1" applyAlignment="1">
      <alignment horizontal="left" vertical="center" wrapText="1"/>
    </xf>
    <xf numFmtId="0" fontId="13" fillId="0" borderId="48" xfId="0" applyFont="1" applyBorder="1" applyAlignment="1">
      <alignment vertical="center" wrapText="1"/>
    </xf>
    <xf numFmtId="0" fontId="11" fillId="48" borderId="46" xfId="0" applyFont="1" applyFill="1" applyBorder="1" applyAlignment="1">
      <alignment horizontal="center" vertical="center" wrapText="1"/>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21" fillId="46" borderId="0" xfId="0" applyFont="1" applyFill="1" applyAlignment="1">
      <alignment horizontal="center" vertical="center"/>
    </xf>
    <xf numFmtId="0" fontId="36" fillId="46" borderId="0" xfId="0" applyFont="1" applyFill="1" applyAlignment="1">
      <alignment horizontal="center" vertical="center"/>
    </xf>
    <xf numFmtId="0" fontId="28" fillId="47" borderId="60" xfId="0" applyFont="1" applyFill="1" applyBorder="1" applyAlignment="1">
      <alignment horizontal="center" vertical="center" wrapText="1"/>
    </xf>
    <xf numFmtId="0" fontId="28" fillId="47" borderId="61" xfId="0" applyFont="1" applyFill="1" applyBorder="1" applyAlignment="1">
      <alignment horizontal="center" vertical="center" wrapText="1"/>
    </xf>
    <xf numFmtId="49" fontId="20" fillId="34" borderId="0" xfId="0" applyNumberFormat="1" applyFont="1" applyFill="1" applyBorder="1" applyAlignment="1">
      <alignment horizontal="left" vertical="center"/>
    </xf>
    <xf numFmtId="0" fontId="21" fillId="33" borderId="0" xfId="0" applyFont="1" applyFill="1" applyBorder="1" applyAlignment="1">
      <alignment horizontal="right" vertical="center"/>
    </xf>
    <xf numFmtId="0" fontId="22" fillId="33" borderId="0" xfId="0" applyFont="1" applyFill="1" applyBorder="1" applyAlignment="1">
      <alignment horizontal="center" vertical="center"/>
    </xf>
    <xf numFmtId="0" fontId="23" fillId="33" borderId="0" xfId="0" applyFont="1" applyFill="1" applyBorder="1" applyAlignment="1">
      <alignment horizontal="center" vertical="center"/>
    </xf>
    <xf numFmtId="0" fontId="13" fillId="33" borderId="62" xfId="0" applyFont="1" applyFill="1" applyBorder="1" applyAlignment="1">
      <alignment horizontal="center" vertical="center"/>
    </xf>
    <xf numFmtId="0" fontId="17" fillId="34" borderId="0" xfId="0" applyFont="1" applyFill="1" applyBorder="1" applyAlignment="1">
      <alignment vertical="center"/>
    </xf>
    <xf numFmtId="0" fontId="17" fillId="34" borderId="0" xfId="0" applyFont="1" applyFill="1" applyBorder="1" applyAlignment="1">
      <alignment horizontal="left" vertical="center"/>
    </xf>
    <xf numFmtId="0" fontId="27" fillId="33" borderId="0" xfId="0" applyFont="1" applyFill="1" applyBorder="1" applyAlignment="1">
      <alignment horizontal="right"/>
    </xf>
    <xf numFmtId="0" fontId="22" fillId="33" borderId="0" xfId="0" applyFont="1" applyFill="1" applyBorder="1" applyAlignment="1">
      <alignment horizontal="center"/>
    </xf>
    <xf numFmtId="0" fontId="27" fillId="33" borderId="0" xfId="0" applyFont="1" applyFill="1" applyBorder="1" applyAlignment="1">
      <alignment horizontal="left" vertical="center" wrapText="1"/>
    </xf>
    <xf numFmtId="0" fontId="28" fillId="33" borderId="0" xfId="0" applyFont="1" applyFill="1" applyBorder="1" applyAlignment="1">
      <alignment horizontal="center" vertical="center"/>
    </xf>
    <xf numFmtId="0" fontId="29" fillId="33" borderId="10" xfId="0" applyFont="1" applyFill="1" applyBorder="1" applyAlignment="1">
      <alignment horizontal="center" vertical="center"/>
    </xf>
    <xf numFmtId="0" fontId="6" fillId="50" borderId="11" xfId="0" applyFont="1" applyFill="1" applyBorder="1" applyAlignment="1">
      <alignment horizontal="center" vertical="center" wrapText="1"/>
    </xf>
    <xf numFmtId="0" fontId="17" fillId="50" borderId="11" xfId="0" applyFont="1" applyFill="1" applyBorder="1" applyAlignment="1">
      <alignment horizontal="center" vertical="center" wrapText="1"/>
    </xf>
    <xf numFmtId="0" fontId="28" fillId="51" borderId="11"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4" borderId="63" xfId="0" applyFont="1" applyFill="1" applyBorder="1" applyAlignment="1">
      <alignment horizontal="center" vertical="center" wrapText="1"/>
    </xf>
    <xf numFmtId="0" fontId="17" fillId="34" borderId="19" xfId="0" applyFont="1" applyFill="1" applyBorder="1" applyAlignment="1">
      <alignment horizontal="left" vertical="center"/>
    </xf>
    <xf numFmtId="0" fontId="17" fillId="34" borderId="19" xfId="0" applyFont="1" applyFill="1" applyBorder="1" applyAlignment="1">
      <alignment horizontal="center" vertical="center" wrapText="1"/>
    </xf>
    <xf numFmtId="0" fontId="17" fillId="34" borderId="64" xfId="0" applyFont="1" applyFill="1" applyBorder="1" applyAlignment="1">
      <alignment horizontal="center" vertical="center" wrapText="1"/>
    </xf>
    <xf numFmtId="166" fontId="4" fillId="36" borderId="21" xfId="73" applyFont="1" applyFill="1" applyBorder="1" applyAlignment="1" applyProtection="1">
      <alignment horizontal="right" vertical="center" wrapText="1"/>
      <protection/>
    </xf>
    <xf numFmtId="0" fontId="4" fillId="36" borderId="65" xfId="0" applyFont="1" applyFill="1" applyBorder="1" applyAlignment="1">
      <alignment vertical="center" wrapText="1"/>
    </xf>
    <xf numFmtId="0" fontId="4" fillId="36" borderId="22" xfId="0" applyFont="1" applyFill="1" applyBorder="1" applyAlignment="1">
      <alignment horizontal="left" vertical="center"/>
    </xf>
    <xf numFmtId="0" fontId="4" fillId="36" borderId="22" xfId="0" applyFont="1" applyFill="1" applyBorder="1" applyAlignment="1">
      <alignment horizontal="center" vertical="center" wrapText="1"/>
    </xf>
    <xf numFmtId="166" fontId="4" fillId="36" borderId="65" xfId="73" applyFont="1" applyFill="1" applyBorder="1" applyAlignment="1" applyProtection="1">
      <alignment horizontal="center" vertical="center" wrapText="1"/>
      <protection/>
    </xf>
    <xf numFmtId="0" fontId="4" fillId="36" borderId="21" xfId="0" applyFont="1" applyFill="1" applyBorder="1" applyAlignment="1">
      <alignment horizontal="left" vertical="center"/>
    </xf>
    <xf numFmtId="0" fontId="4" fillId="36" borderId="21" xfId="0" applyFont="1" applyFill="1" applyBorder="1" applyAlignment="1">
      <alignment horizontal="center" vertical="center" wrapText="1"/>
    </xf>
    <xf numFmtId="166" fontId="4" fillId="36" borderId="24" xfId="73" applyFont="1" applyFill="1" applyBorder="1" applyAlignment="1" applyProtection="1">
      <alignment horizontal="center" vertical="center" wrapText="1"/>
      <protection/>
    </xf>
    <xf numFmtId="0" fontId="4" fillId="36" borderId="21" xfId="0" applyNumberFormat="1" applyFont="1" applyFill="1" applyBorder="1" applyAlignment="1">
      <alignment horizontal="left"/>
    </xf>
    <xf numFmtId="0" fontId="4" fillId="36" borderId="64" xfId="0" applyFont="1" applyFill="1" applyBorder="1" applyAlignment="1">
      <alignment vertical="top" wrapText="1"/>
    </xf>
    <xf numFmtId="0" fontId="4" fillId="36" borderId="65" xfId="0" applyFont="1" applyFill="1" applyBorder="1" applyAlignment="1">
      <alignment vertical="top" wrapText="1"/>
    </xf>
    <xf numFmtId="0" fontId="4" fillId="36" borderId="24" xfId="0" applyFont="1" applyFill="1" applyBorder="1" applyAlignment="1">
      <alignment vertical="top" wrapText="1"/>
    </xf>
    <xf numFmtId="170" fontId="4" fillId="36" borderId="21" xfId="0" applyNumberFormat="1" applyFont="1" applyFill="1" applyBorder="1" applyAlignment="1">
      <alignment horizontal="center"/>
    </xf>
    <xf numFmtId="166" fontId="4" fillId="36" borderId="21" xfId="73" applyFont="1" applyFill="1" applyBorder="1" applyAlignment="1" applyProtection="1">
      <alignment horizontal="center"/>
      <protection/>
    </xf>
    <xf numFmtId="0" fontId="30" fillId="36" borderId="21" xfId="0" applyFont="1" applyFill="1" applyBorder="1" applyAlignment="1">
      <alignment horizontal="left" vertical="center"/>
    </xf>
    <xf numFmtId="166" fontId="30" fillId="36" borderId="21" xfId="73" applyFont="1" applyFill="1" applyBorder="1" applyAlignment="1" applyProtection="1">
      <alignment horizontal="center" vertical="center"/>
      <protection/>
    </xf>
    <xf numFmtId="166" fontId="4" fillId="44" borderId="21" xfId="73" applyFont="1" applyFill="1" applyBorder="1" applyAlignment="1" applyProtection="1">
      <alignment horizontal="right" vertical="center" wrapText="1"/>
      <protection/>
    </xf>
    <xf numFmtId="166" fontId="4" fillId="36" borderId="21" xfId="73" applyFont="1" applyFill="1" applyBorder="1" applyAlignment="1" applyProtection="1">
      <alignment horizontal="center" vertical="center"/>
      <protection/>
    </xf>
    <xf numFmtId="0" fontId="4" fillId="44" borderId="24" xfId="0" applyFont="1" applyFill="1" applyBorder="1" applyAlignment="1">
      <alignment vertical="top" wrapText="1"/>
    </xf>
    <xf numFmtId="166" fontId="4" fillId="44" borderId="21" xfId="73" applyFont="1" applyFill="1" applyBorder="1" applyAlignment="1" applyProtection="1">
      <alignment horizontal="right"/>
      <protection/>
    </xf>
    <xf numFmtId="166" fontId="4" fillId="36" borderId="21" xfId="73" applyFont="1" applyFill="1" applyBorder="1" applyAlignment="1" applyProtection="1">
      <alignment horizontal="right"/>
      <protection/>
    </xf>
    <xf numFmtId="0" fontId="4" fillId="44" borderId="21" xfId="0" applyNumberFormat="1" applyFont="1" applyFill="1" applyBorder="1" applyAlignment="1">
      <alignment horizontal="left"/>
    </xf>
    <xf numFmtId="0" fontId="4" fillId="44" borderId="21" xfId="0" applyFont="1" applyFill="1" applyBorder="1" applyAlignment="1">
      <alignment horizontal="center" vertical="center" wrapText="1"/>
    </xf>
    <xf numFmtId="166" fontId="4" fillId="44" borderId="24" xfId="73" applyFont="1" applyFill="1" applyBorder="1" applyAlignment="1" applyProtection="1">
      <alignment horizontal="center" vertical="center" wrapText="1"/>
      <protection/>
    </xf>
    <xf numFmtId="170" fontId="4" fillId="36" borderId="21" xfId="0" applyNumberFormat="1" applyFont="1" applyFill="1" applyBorder="1" applyAlignment="1">
      <alignment horizontal="center" vertical="center" wrapText="1"/>
    </xf>
    <xf numFmtId="167" fontId="4" fillId="36" borderId="24" xfId="0" applyNumberFormat="1" applyFont="1" applyFill="1" applyBorder="1" applyAlignment="1">
      <alignment horizontal="center" vertical="center" wrapText="1"/>
    </xf>
    <xf numFmtId="166" fontId="4" fillId="36" borderId="36" xfId="73" applyFont="1" applyFill="1" applyBorder="1" applyAlignment="1" applyProtection="1">
      <alignment horizontal="center"/>
      <protection/>
    </xf>
    <xf numFmtId="166" fontId="4" fillId="36" borderId="45" xfId="73" applyFont="1" applyFill="1" applyBorder="1" applyAlignment="1" applyProtection="1">
      <alignment horizontal="center"/>
      <protection/>
    </xf>
    <xf numFmtId="166" fontId="4" fillId="36" borderId="25" xfId="73" applyFont="1" applyFill="1" applyBorder="1" applyAlignment="1" applyProtection="1">
      <alignment horizontal="center"/>
      <protection/>
    </xf>
    <xf numFmtId="166" fontId="4" fillId="36" borderId="32" xfId="73" applyFont="1" applyFill="1" applyBorder="1" applyAlignment="1" applyProtection="1">
      <alignment horizontal="right"/>
      <protection/>
    </xf>
    <xf numFmtId="0" fontId="32" fillId="33" borderId="21" xfId="0" applyFont="1" applyFill="1" applyBorder="1" applyAlignment="1">
      <alignment horizontal="right" vertical="center" wrapText="1"/>
    </xf>
    <xf numFmtId="167" fontId="33" fillId="33" borderId="30" xfId="0" applyNumberFormat="1" applyFont="1" applyFill="1" applyBorder="1" applyAlignment="1">
      <alignment horizontal="center" vertical="center" wrapText="1"/>
    </xf>
    <xf numFmtId="167" fontId="33" fillId="33" borderId="15" xfId="0" applyNumberFormat="1" applyFont="1" applyFill="1" applyBorder="1" applyAlignment="1">
      <alignment horizontal="center" vertical="center" wrapText="1"/>
    </xf>
    <xf numFmtId="167" fontId="32" fillId="33" borderId="11" xfId="0" applyNumberFormat="1" applyFont="1" applyFill="1" applyBorder="1" applyAlignment="1">
      <alignment horizontal="center" vertical="center"/>
    </xf>
    <xf numFmtId="0" fontId="28" fillId="51" borderId="13" xfId="0" applyFont="1" applyFill="1" applyBorder="1" applyAlignment="1">
      <alignment horizontal="center" vertical="center" wrapText="1"/>
    </xf>
    <xf numFmtId="166" fontId="4" fillId="36" borderId="22" xfId="73" applyFont="1" applyFill="1" applyBorder="1" applyAlignment="1" applyProtection="1">
      <alignment horizontal="right" vertical="center" wrapText="1"/>
      <protection/>
    </xf>
    <xf numFmtId="0" fontId="4" fillId="36" borderId="24" xfId="0" applyFont="1" applyFill="1" applyBorder="1" applyAlignment="1">
      <alignment vertical="center" wrapText="1"/>
    </xf>
    <xf numFmtId="167" fontId="4" fillId="36" borderId="21" xfId="0" applyNumberFormat="1" applyFont="1" applyFill="1" applyBorder="1" applyAlignment="1">
      <alignment horizontal="right" vertical="center" wrapText="1"/>
    </xf>
    <xf numFmtId="167" fontId="4" fillId="36" borderId="32" xfId="0" applyNumberFormat="1" applyFont="1" applyFill="1" applyBorder="1" applyAlignment="1">
      <alignment horizontal="right" vertical="center" wrapText="1"/>
    </xf>
    <xf numFmtId="0" fontId="4" fillId="36" borderId="66" xfId="0" applyFont="1" applyFill="1" applyBorder="1" applyAlignment="1">
      <alignment vertical="center" wrapText="1"/>
    </xf>
    <xf numFmtId="0" fontId="4" fillId="36" borderId="32" xfId="0" applyFont="1" applyFill="1" applyBorder="1" applyAlignment="1">
      <alignment horizontal="left" vertical="center"/>
    </xf>
    <xf numFmtId="0" fontId="4" fillId="36" borderId="32" xfId="0" applyFont="1" applyFill="1" applyBorder="1" applyAlignment="1">
      <alignment horizontal="center" vertical="center" wrapText="1"/>
    </xf>
    <xf numFmtId="167" fontId="4" fillId="36" borderId="66" xfId="0" applyNumberFormat="1" applyFont="1" applyFill="1" applyBorder="1" applyAlignment="1">
      <alignment horizontal="center" vertical="center" wrapText="1"/>
    </xf>
    <xf numFmtId="0" fontId="32" fillId="33" borderId="11" xfId="0" applyFont="1" applyFill="1" applyBorder="1" applyAlignment="1">
      <alignment horizontal="right" vertical="center" wrapText="1"/>
    </xf>
    <xf numFmtId="167" fontId="33" fillId="33" borderId="11" xfId="0" applyNumberFormat="1" applyFont="1" applyFill="1" applyBorder="1" applyAlignment="1">
      <alignment horizontal="center" vertical="center" wrapText="1"/>
    </xf>
    <xf numFmtId="0" fontId="32" fillId="33" borderId="28" xfId="0" applyFont="1" applyFill="1" applyBorder="1" applyAlignment="1">
      <alignment horizontal="right" vertical="center"/>
    </xf>
    <xf numFmtId="167" fontId="4" fillId="36" borderId="65" xfId="0" applyNumberFormat="1" applyFont="1" applyFill="1" applyBorder="1" applyAlignment="1">
      <alignment horizontal="center" vertical="center" wrapText="1"/>
    </xf>
    <xf numFmtId="166" fontId="4" fillId="36" borderId="32" xfId="73" applyFont="1" applyFill="1" applyBorder="1" applyAlignment="1" applyProtection="1">
      <alignment horizontal="right" vertical="center" wrapText="1"/>
      <protection/>
    </xf>
    <xf numFmtId="4" fontId="34" fillId="0" borderId="38" xfId="0" applyNumberFormat="1" applyFont="1" applyBorder="1" applyAlignment="1">
      <alignment horizontal="right" vertical="center"/>
    </xf>
    <xf numFmtId="4" fontId="34" fillId="0" borderId="67" xfId="0" applyNumberFormat="1" applyFont="1" applyBorder="1" applyAlignment="1">
      <alignment horizontal="right" vertical="center"/>
    </xf>
    <xf numFmtId="4" fontId="34" fillId="0" borderId="68" xfId="0" applyNumberFormat="1" applyFont="1" applyBorder="1" applyAlignment="1">
      <alignment horizontal="right" vertical="center"/>
    </xf>
    <xf numFmtId="4" fontId="34" fillId="0" borderId="39" xfId="0" applyNumberFormat="1" applyFont="1" applyBorder="1" applyAlignment="1">
      <alignment horizontal="right" vertical="center"/>
    </xf>
    <xf numFmtId="4" fontId="34" fillId="0" borderId="69" xfId="0" applyNumberFormat="1" applyFont="1" applyBorder="1" applyAlignment="1">
      <alignment horizontal="right" vertical="center"/>
    </xf>
    <xf numFmtId="4" fontId="34" fillId="0" borderId="70" xfId="0" applyNumberFormat="1" applyFont="1" applyBorder="1" applyAlignment="1">
      <alignment horizontal="right" vertical="center"/>
    </xf>
    <xf numFmtId="167" fontId="4" fillId="36" borderId="22" xfId="0" applyNumberFormat="1" applyFont="1" applyFill="1" applyBorder="1" applyAlignment="1">
      <alignment horizontal="right" vertical="center" wrapText="1"/>
    </xf>
    <xf numFmtId="0" fontId="32" fillId="0" borderId="11" xfId="0" applyFont="1" applyBorder="1" applyAlignment="1">
      <alignment horizontal="right" vertical="center" wrapText="1"/>
    </xf>
    <xf numFmtId="167" fontId="33" fillId="0" borderId="11" xfId="0" applyNumberFormat="1" applyFont="1" applyBorder="1" applyAlignment="1">
      <alignment horizontal="center" vertical="center" wrapText="1"/>
    </xf>
    <xf numFmtId="167" fontId="33" fillId="0" borderId="30" xfId="0" applyNumberFormat="1" applyFont="1" applyBorder="1" applyAlignment="1">
      <alignment horizontal="center" vertical="center" wrapText="1"/>
    </xf>
    <xf numFmtId="166" fontId="4" fillId="36" borderId="21" xfId="73" applyFont="1" applyFill="1" applyBorder="1" applyAlignment="1" applyProtection="1">
      <alignment/>
      <protection/>
    </xf>
    <xf numFmtId="0" fontId="4" fillId="36" borderId="64" xfId="0" applyFont="1" applyFill="1" applyBorder="1" applyAlignment="1">
      <alignment vertical="center" wrapText="1"/>
    </xf>
    <xf numFmtId="0" fontId="4" fillId="36" borderId="21" xfId="0" applyNumberFormat="1" applyFont="1" applyFill="1" applyBorder="1" applyAlignment="1">
      <alignment horizontal="left" wrapText="1"/>
    </xf>
    <xf numFmtId="0" fontId="4" fillId="36" borderId="22" xfId="0" applyNumberFormat="1" applyFont="1" applyFill="1" applyBorder="1" applyAlignment="1">
      <alignment horizontal="left" wrapText="1"/>
    </xf>
    <xf numFmtId="0" fontId="4" fillId="36" borderId="22" xfId="0" applyFont="1" applyFill="1" applyBorder="1" applyAlignment="1">
      <alignment horizontal="center" vertical="center"/>
    </xf>
    <xf numFmtId="166" fontId="31" fillId="36" borderId="21" xfId="73" applyFont="1" applyFill="1" applyBorder="1" applyAlignment="1" applyProtection="1">
      <alignment horizontal="center"/>
      <protection/>
    </xf>
    <xf numFmtId="0" fontId="4" fillId="36" borderId="21" xfId="0" applyFont="1" applyFill="1" applyBorder="1" applyAlignment="1">
      <alignment horizontal="left" vertical="center" wrapText="1"/>
    </xf>
    <xf numFmtId="0" fontId="34" fillId="36" borderId="21" xfId="0" applyFont="1" applyFill="1" applyBorder="1" applyAlignment="1">
      <alignment horizontal="left" vertical="center" wrapText="1"/>
    </xf>
    <xf numFmtId="0" fontId="34" fillId="36" borderId="21" xfId="0" applyFont="1" applyFill="1" applyBorder="1" applyAlignment="1">
      <alignment horizontal="left" vertical="center" wrapText="1"/>
    </xf>
    <xf numFmtId="167" fontId="22" fillId="36" borderId="36" xfId="0" applyNumberFormat="1" applyFont="1" applyFill="1" applyBorder="1" applyAlignment="1">
      <alignment horizontal="right" vertical="center" wrapText="1"/>
    </xf>
    <xf numFmtId="167" fontId="22" fillId="36" borderId="44" xfId="0" applyNumberFormat="1" applyFont="1" applyFill="1" applyBorder="1" applyAlignment="1">
      <alignment horizontal="right" vertical="center" wrapText="1"/>
    </xf>
    <xf numFmtId="14" fontId="4" fillId="36" borderId="21" xfId="0" applyNumberFormat="1" applyFont="1" applyFill="1" applyBorder="1" applyAlignment="1">
      <alignment horizontal="center" vertical="center" wrapText="1"/>
    </xf>
    <xf numFmtId="167" fontId="4" fillId="36" borderId="36" xfId="0" applyNumberFormat="1" applyFont="1" applyFill="1" applyBorder="1" applyAlignment="1">
      <alignment horizontal="right" vertical="center" wrapText="1"/>
    </xf>
    <xf numFmtId="167" fontId="4" fillId="36" borderId="44" xfId="0" applyNumberFormat="1" applyFont="1" applyFill="1" applyBorder="1" applyAlignment="1">
      <alignment horizontal="right" vertical="center" wrapText="1"/>
    </xf>
    <xf numFmtId="167" fontId="4" fillId="36" borderId="24" xfId="0" applyNumberFormat="1" applyFont="1" applyFill="1" applyBorder="1" applyAlignment="1">
      <alignment horizontal="right" vertical="center" wrapText="1"/>
    </xf>
    <xf numFmtId="0" fontId="21" fillId="33" borderId="0" xfId="0" applyFont="1" applyFill="1" applyBorder="1" applyAlignment="1">
      <alignment horizontal="center" vertical="center" wrapText="1"/>
    </xf>
    <xf numFmtId="49" fontId="25" fillId="33" borderId="62" xfId="0" applyNumberFormat="1" applyFont="1" applyFill="1" applyBorder="1" applyAlignment="1">
      <alignment horizontal="center"/>
    </xf>
    <xf numFmtId="0" fontId="36" fillId="34" borderId="11" xfId="0" applyFont="1" applyFill="1" applyBorder="1" applyAlignment="1">
      <alignment horizontal="center" vertical="center" wrapText="1"/>
    </xf>
    <xf numFmtId="166" fontId="4" fillId="36" borderId="36" xfId="73" applyFont="1" applyFill="1" applyBorder="1" applyAlignment="1" applyProtection="1">
      <alignment horizontal="center" vertical="center" wrapText="1"/>
      <protection/>
    </xf>
    <xf numFmtId="166" fontId="4" fillId="36" borderId="44" xfId="73" applyFont="1" applyFill="1" applyBorder="1" applyAlignment="1" applyProtection="1">
      <alignment horizontal="center" vertical="center" wrapText="1"/>
      <protection/>
    </xf>
    <xf numFmtId="0" fontId="28" fillId="0" borderId="37" xfId="0" applyFont="1" applyBorder="1" applyAlignment="1">
      <alignment horizontal="right" vertical="center"/>
    </xf>
    <xf numFmtId="167" fontId="18" fillId="37" borderId="71" xfId="73" applyNumberFormat="1" applyFont="1" applyFill="1" applyBorder="1" applyAlignment="1" applyProtection="1">
      <alignment horizontal="right" vertical="center"/>
      <protection/>
    </xf>
    <xf numFmtId="167" fontId="18" fillId="37" borderId="24" xfId="73" applyNumberFormat="1" applyFont="1" applyFill="1" applyBorder="1" applyAlignment="1" applyProtection="1">
      <alignment horizontal="right" vertical="center"/>
      <protection/>
    </xf>
    <xf numFmtId="0" fontId="4" fillId="36" borderId="36" xfId="0" applyFont="1" applyFill="1" applyBorder="1" applyAlignment="1">
      <alignment horizontal="center" vertical="center" wrapText="1"/>
    </xf>
    <xf numFmtId="0" fontId="4" fillId="36" borderId="44" xfId="0" applyFont="1" applyFill="1" applyBorder="1" applyAlignment="1">
      <alignment horizontal="center" vertical="center" wrapText="1"/>
    </xf>
    <xf numFmtId="4" fontId="34" fillId="0" borderId="36" xfId="0" applyNumberFormat="1" applyFont="1" applyBorder="1" applyAlignment="1">
      <alignment horizontal="right" vertical="center"/>
    </xf>
    <xf numFmtId="4" fontId="34" fillId="0" borderId="45" xfId="0" applyNumberFormat="1" applyFont="1" applyBorder="1" applyAlignment="1">
      <alignment horizontal="right" vertical="center"/>
    </xf>
    <xf numFmtId="4" fontId="34" fillId="0" borderId="25" xfId="0" applyNumberFormat="1" applyFont="1" applyBorder="1" applyAlignment="1">
      <alignment horizontal="right" vertical="center"/>
    </xf>
    <xf numFmtId="0" fontId="4" fillId="36" borderId="36" xfId="0" applyFont="1" applyFill="1" applyBorder="1" applyAlignment="1">
      <alignment horizontal="center" vertical="center"/>
    </xf>
    <xf numFmtId="0" fontId="4" fillId="36" borderId="44" xfId="0" applyFont="1" applyFill="1" applyBorder="1" applyAlignment="1">
      <alignment horizontal="center" vertical="center"/>
    </xf>
    <xf numFmtId="0" fontId="4" fillId="36" borderId="36" xfId="0" applyFont="1" applyFill="1" applyBorder="1" applyAlignment="1">
      <alignment horizontal="left" vertical="center"/>
    </xf>
    <xf numFmtId="0" fontId="4" fillId="36" borderId="45" xfId="0" applyFont="1" applyFill="1" applyBorder="1" applyAlignment="1">
      <alignment horizontal="left" vertical="center"/>
    </xf>
    <xf numFmtId="0" fontId="4" fillId="36" borderId="25" xfId="0" applyFont="1" applyFill="1" applyBorder="1" applyAlignment="1">
      <alignment horizontal="left" vertical="center"/>
    </xf>
    <xf numFmtId="14" fontId="4" fillId="36" borderId="36" xfId="0" applyNumberFormat="1" applyFont="1" applyFill="1" applyBorder="1" applyAlignment="1">
      <alignment horizontal="center" vertical="center" wrapText="1"/>
    </xf>
    <xf numFmtId="0" fontId="4" fillId="36" borderId="25" xfId="0" applyFont="1" applyFill="1" applyBorder="1" applyAlignment="1">
      <alignment horizontal="center" vertical="center" wrapText="1"/>
    </xf>
    <xf numFmtId="166" fontId="4" fillId="36" borderId="45" xfId="73" applyFont="1" applyFill="1" applyBorder="1" applyAlignment="1" applyProtection="1">
      <alignment horizontal="center" vertical="center" wrapText="1"/>
      <protection/>
    </xf>
    <xf numFmtId="166" fontId="4" fillId="36" borderId="25" xfId="73" applyFont="1" applyFill="1" applyBorder="1" applyAlignment="1" applyProtection="1">
      <alignment horizontal="center" vertical="center" wrapText="1"/>
      <protection/>
    </xf>
    <xf numFmtId="14" fontId="4" fillId="36" borderId="25" xfId="0" applyNumberFormat="1" applyFont="1" applyFill="1" applyBorder="1" applyAlignment="1">
      <alignment horizontal="center" vertical="center" wrapText="1"/>
    </xf>
    <xf numFmtId="0" fontId="4" fillId="36" borderId="45" xfId="0" applyFont="1" applyFill="1" applyBorder="1" applyAlignment="1">
      <alignment horizontal="center" vertical="center"/>
    </xf>
    <xf numFmtId="0" fontId="4" fillId="36" borderId="25" xfId="0" applyFont="1" applyFill="1" applyBorder="1" applyAlignment="1">
      <alignment horizontal="center" vertical="center"/>
    </xf>
    <xf numFmtId="0" fontId="14" fillId="37" borderId="21" xfId="0" applyFont="1" applyFill="1" applyBorder="1" applyAlignment="1">
      <alignment horizontal="center" vertical="center"/>
    </xf>
    <xf numFmtId="0" fontId="0" fillId="0" borderId="0" xfId="0" applyFont="1" applyBorder="1" applyAlignment="1">
      <alignment horizontal="right"/>
    </xf>
    <xf numFmtId="0" fontId="0" fillId="0" borderId="0" xfId="0" applyFont="1" applyBorder="1" applyAlignment="1">
      <alignment horizontal="left"/>
    </xf>
    <xf numFmtId="4" fontId="53" fillId="33" borderId="0" xfId="0" applyNumberFormat="1" applyFont="1" applyFill="1" applyBorder="1" applyAlignment="1">
      <alignment/>
    </xf>
    <xf numFmtId="0" fontId="0" fillId="0" borderId="0" xfId="0" applyFont="1" applyBorder="1" applyAlignment="1">
      <alignment horizontal="left"/>
    </xf>
    <xf numFmtId="4" fontId="0" fillId="0" borderId="0" xfId="0" applyNumberFormat="1" applyFont="1" applyBorder="1" applyAlignment="1">
      <alignment/>
    </xf>
    <xf numFmtId="0" fontId="37" fillId="0" borderId="0" xfId="0" applyFont="1" applyBorder="1" applyAlignment="1">
      <alignment horizontal="left"/>
    </xf>
    <xf numFmtId="0" fontId="37" fillId="0" borderId="0" xfId="0" applyFont="1" applyBorder="1" applyAlignment="1">
      <alignment horizontal="center"/>
    </xf>
    <xf numFmtId="0" fontId="32" fillId="46" borderId="72" xfId="0" applyFont="1" applyFill="1" applyBorder="1" applyAlignment="1">
      <alignment horizontal="center" vertical="center" wrapText="1"/>
    </xf>
    <xf numFmtId="0" fontId="32" fillId="46" borderId="73" xfId="0" applyFont="1" applyFill="1" applyBorder="1" applyAlignment="1">
      <alignment horizontal="center" vertical="center" wrapText="1"/>
    </xf>
    <xf numFmtId="0" fontId="32" fillId="46" borderId="74" xfId="0" applyFont="1" applyFill="1" applyBorder="1" applyAlignment="1">
      <alignment horizontal="center" vertical="center" wrapText="1"/>
    </xf>
    <xf numFmtId="0" fontId="32" fillId="46" borderId="43" xfId="0" applyFont="1" applyFill="1" applyBorder="1" applyAlignment="1">
      <alignment horizontal="center" vertical="center" wrapText="1"/>
    </xf>
    <xf numFmtId="0" fontId="108" fillId="46" borderId="43" xfId="0" applyFont="1" applyFill="1" applyBorder="1" applyAlignment="1">
      <alignment horizontal="center" vertical="center" wrapText="1"/>
    </xf>
    <xf numFmtId="0" fontId="4" fillId="46" borderId="43" xfId="0" applyFont="1" applyFill="1" applyBorder="1" applyAlignment="1">
      <alignment horizontal="center" vertical="center"/>
    </xf>
    <xf numFmtId="0" fontId="99" fillId="0" borderId="48" xfId="62" applyFont="1" applyBorder="1" applyAlignment="1">
      <alignment horizontal="center" vertical="center"/>
      <protection/>
    </xf>
    <xf numFmtId="0" fontId="99" fillId="0" borderId="49" xfId="62" applyFont="1" applyBorder="1" applyAlignment="1">
      <alignment horizontal="center" vertical="center"/>
      <protection/>
    </xf>
    <xf numFmtId="0" fontId="99" fillId="0" borderId="47" xfId="62" applyFont="1" applyBorder="1" applyAlignment="1">
      <alignment horizontal="center" vertical="center"/>
      <protection/>
    </xf>
    <xf numFmtId="0" fontId="99" fillId="0" borderId="46" xfId="62" applyFont="1" applyBorder="1" applyAlignment="1">
      <alignment horizontal="center" vertical="center"/>
      <protection/>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Excel Built-in Normal" xfId="45"/>
    <cellStyle name="Excel Built-in Normal 2" xfId="46"/>
    <cellStyle name="Excel Built-in Normal 3" xfId="47"/>
    <cellStyle name="Heading" xfId="48"/>
    <cellStyle name="Heading1" xfId="49"/>
    <cellStyle name="Hyperlink" xfId="50"/>
    <cellStyle name="Komórka połączona" xfId="51"/>
    <cellStyle name="Komórka zaznaczona" xfId="52"/>
    <cellStyle name="Nagłówek 1" xfId="53"/>
    <cellStyle name="Nagłówek 2" xfId="54"/>
    <cellStyle name="Nagłówek 3" xfId="55"/>
    <cellStyle name="Nagłówek 4" xfId="56"/>
    <cellStyle name="Neutralny" xfId="57"/>
    <cellStyle name="Normalny 2" xfId="58"/>
    <cellStyle name="Normalny 2 2" xfId="59"/>
    <cellStyle name="Normalny 3" xfId="60"/>
    <cellStyle name="Normalny 3 2" xfId="61"/>
    <cellStyle name="Normalny 4" xfId="62"/>
    <cellStyle name="Obliczenia" xfId="63"/>
    <cellStyle name="Followed Hyperlink" xfId="64"/>
    <cellStyle name="Percent" xfId="65"/>
    <cellStyle name="Result" xfId="66"/>
    <cellStyle name="Result2" xfId="67"/>
    <cellStyle name="Suma" xfId="68"/>
    <cellStyle name="Tekst objaśnienia" xfId="69"/>
    <cellStyle name="Tekst ostrzeżenia" xfId="70"/>
    <cellStyle name="Tytuł" xfId="71"/>
    <cellStyle name="Uwaga" xfId="72"/>
    <cellStyle name="Currency" xfId="73"/>
    <cellStyle name="Currency [0]" xfId="74"/>
    <cellStyle name="Walutowy 2" xfId="75"/>
    <cellStyle name="Walutowy 3" xfId="76"/>
    <cellStyle name="Walutowy 3 2" xfId="77"/>
    <cellStyle name="Walutowy 4" xfId="78"/>
    <cellStyle name="Walutowy 5" xfId="79"/>
    <cellStyle name="Zły"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LIENCI\KLIENCI%20OBS&#321;UGIWANI\Park%20Narodowy%20G&#243;r%20Sto&#322;owych\2018\ZapytaniaOfertyAnalizy\Przetarg\Opublikowane\Za&#322;&#261;cznik%20nr%201c%20-%20wykaz%20mienia%20PNGS,%2002.07.2018%20gotow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kładka nr 1"/>
      <sheetName val="Zakładka nr 2"/>
      <sheetName val="Zakładka nr 3"/>
      <sheetName val="Zakładka nr 4"/>
      <sheetName val="Zakładka nr 5"/>
      <sheetName val="Zakładka nr 6"/>
    </sheetNames>
    <sheetDataSet>
      <sheetData sheetId="0">
        <row r="6">
          <cell r="C6" t="str">
            <v>ul. Leśna 41,57-350 Kudowa Zdrój</v>
          </cell>
        </row>
        <row r="8">
          <cell r="C8" t="str">
            <v>ul. Warszawska 2, 57-350 Kudowa Zdrój</v>
          </cell>
        </row>
        <row r="10">
          <cell r="C10" t="str">
            <v>ul. Batorów 45, 57-330 Szczytna</v>
          </cell>
        </row>
        <row r="12">
          <cell r="C12" t="str">
            <v>ul. Batorów 43, 57-330 Szczytna</v>
          </cell>
        </row>
        <row r="14">
          <cell r="C14" t="str">
            <v>ul.Bukowina 6, 57-350 Kudowa Zdrój</v>
          </cell>
        </row>
        <row r="16">
          <cell r="C16" t="str">
            <v>ul.Cmentarna 4 , 57-420 Radków</v>
          </cell>
        </row>
        <row r="18">
          <cell r="C18" t="str">
            <v>Pasterka 2 , 57-350 Kudowa Zdrój</v>
          </cell>
        </row>
        <row r="20">
          <cell r="C20" t="str">
            <v>Karłów 13, 57-350 Kudowa Z|drój</v>
          </cell>
        </row>
        <row r="22">
          <cell r="C22" t="str">
            <v>ul.Sikorskiego  15, 57-350 Kudowa Zdrój</v>
          </cell>
        </row>
        <row r="24">
          <cell r="C24" t="str">
            <v>Łężyce 89,57-330 Szczytna</v>
          </cell>
        </row>
        <row r="26">
          <cell r="C26" t="str">
            <v>Karłów 18, 57-350 Kudowa Zdrój</v>
          </cell>
        </row>
        <row r="28">
          <cell r="C28" t="str">
            <v>Pasterka 14, 57-350 Kudowa Zdrój</v>
          </cell>
        </row>
        <row r="30">
          <cell r="C30" t="str">
            <v>ul. Słone 30, 57-350 Kudowa Zdrój</v>
          </cell>
        </row>
        <row r="32">
          <cell r="C32" t="str">
            <v>Jeleniów 61, 57-343 Lewin</v>
          </cell>
        </row>
        <row r="34">
          <cell r="C34" t="str">
            <v>Karłów 32, 57-350 Kudowa Zdrój</v>
          </cell>
        </row>
        <row r="36">
          <cell r="C36" t="str">
            <v>Karłów 35, 57-350 Kudowa Zdrój</v>
          </cell>
        </row>
        <row r="38">
          <cell r="C38" t="str">
            <v>Karłów 12,57-350 Kudowa Zdrój</v>
          </cell>
        </row>
        <row r="40">
          <cell r="C40" t="str">
            <v>ul. Bukowina 4, 57-350 Kudowa Zdrój</v>
          </cell>
        </row>
        <row r="42">
          <cell r="C42" t="str">
            <v>ul. Zdrojowa 16/XVI/1 57-350 Kudowa Zdrój</v>
          </cell>
        </row>
        <row r="44">
          <cell r="C44" t="str">
            <v>Karłów 33, 57-350 Kudowa Zdrój</v>
          </cell>
        </row>
        <row r="46">
          <cell r="C46" t="str">
            <v>Pasterka 15, 57-350 Kudowa Zdrój</v>
          </cell>
        </row>
        <row r="48">
          <cell r="C48" t="str">
            <v>Błędne Skały</v>
          </cell>
        </row>
        <row r="50">
          <cell r="C50" t="str">
            <v>Błędne Skały</v>
          </cell>
        </row>
        <row r="52">
          <cell r="C52" t="str">
            <v>Karłów 10, 57-350 Kudowa Zdrój        budynek   nr 1</v>
          </cell>
        </row>
        <row r="54">
          <cell r="C54" t="str">
            <v>Karłów 10, 57-350 Kudowa Zdrój        budynek   nr 2</v>
          </cell>
        </row>
        <row r="56">
          <cell r="C56" t="str">
            <v>Karłów 10, 57-350 Kudowa Zdrój        budynek   nr 3</v>
          </cell>
        </row>
        <row r="58">
          <cell r="C58" t="str">
            <v>Karłów 10, 57-350 Kudowa Zdrój        budynek   nr 4</v>
          </cell>
        </row>
        <row r="60">
          <cell r="C60" t="str">
            <v>Karłów 10, 57-350 Kudowa Zdrój        budynek   nr 4a</v>
          </cell>
        </row>
        <row r="62">
          <cell r="C62" t="str">
            <v>Karłów 10, 57-350 Kudowa Zdrój        budynek   nr 5</v>
          </cell>
        </row>
        <row r="64">
          <cell r="C64" t="str">
            <v>Karłów 10, 57-350 Kudowa Zdrój        budynek   nr 7</v>
          </cell>
        </row>
        <row r="66">
          <cell r="C66" t="str">
            <v>ul. Słoneczna 31, 57-350 Kudowa Zdrój</v>
          </cell>
        </row>
        <row r="68">
          <cell r="C68" t="str">
            <v>ul. Słoneczna 31a, 57-350 Kudowa Zdrój</v>
          </cell>
        </row>
        <row r="70">
          <cell r="C70" t="str">
            <v>ul. Słoneczna 31, 57-350 Kudowa Zdrój</v>
          </cell>
        </row>
        <row r="72">
          <cell r="C72" t="str">
            <v>Pasterka 2, 57-350 Kudowa Zdrój</v>
          </cell>
        </row>
        <row r="74">
          <cell r="C74" t="str">
            <v>Karłów 18, 57-350 Kudowa Zdrój</v>
          </cell>
        </row>
        <row r="76">
          <cell r="C76" t="str">
            <v>Karłów 32, 57-350 Kudowa Zdrój</v>
          </cell>
        </row>
        <row r="78">
          <cell r="C78" t="str">
            <v>Karłów13, 57-350 Kudowa Zdrój</v>
          </cell>
        </row>
        <row r="80">
          <cell r="C80" t="str">
            <v>Karłów 32, 57-350 Kudowa Zdrój</v>
          </cell>
        </row>
        <row r="82">
          <cell r="C82" t="str">
            <v>Łężyce 89, 57-330 Szczytna</v>
          </cell>
        </row>
        <row r="84">
          <cell r="C84" t="str">
            <v>ul.Batorów 41, 57-330 Szczytna</v>
          </cell>
        </row>
        <row r="86">
          <cell r="C86" t="str">
            <v>ul.Batorów 41, 57-330 Szczytna</v>
          </cell>
        </row>
        <row r="88">
          <cell r="C88" t="str">
            <v>ul. Nad Potokiem , 57-350 Kudowa Zdrój</v>
          </cell>
        </row>
        <row r="90">
          <cell r="C90" t="str">
            <v>Jeleniów 61, 57-343 Lewin</v>
          </cell>
        </row>
        <row r="92">
          <cell r="C92" t="str">
            <v>ul.Batorów 43, 57-330 Szczytna</v>
          </cell>
        </row>
        <row r="94">
          <cell r="C94" t="str">
            <v>ul. Batorów 45, 57-330 Szczytna</v>
          </cell>
        </row>
        <row r="96">
          <cell r="C96" t="str">
            <v>ul. Batorów 45, 57-330 Szczytna</v>
          </cell>
        </row>
        <row r="98">
          <cell r="C98" t="str">
            <v>Pasterka 2, 57-350 Kudowa Zdrój</v>
          </cell>
        </row>
        <row r="100">
          <cell r="C100" t="str">
            <v>Pasterka , 57-350 Kudowa Zdrój</v>
          </cell>
        </row>
        <row r="102">
          <cell r="C102" t="str">
            <v>Błędne Skały</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G11"/>
  <sheetViews>
    <sheetView zoomScale="110" zoomScaleNormal="110" zoomScalePageLayoutView="0" workbookViewId="0" topLeftCell="A1">
      <selection activeCell="A5" sqref="A5:IV5"/>
    </sheetView>
  </sheetViews>
  <sheetFormatPr defaultColWidth="9.140625" defaultRowHeight="12.75"/>
  <cols>
    <col min="1" max="1" width="46.28125" style="0" customWidth="1"/>
    <col min="2" max="2" width="23.57421875" style="0" customWidth="1"/>
    <col min="4" max="4" width="16.00390625" style="0" customWidth="1"/>
    <col min="5" max="5" width="15.8515625" style="0" bestFit="1" customWidth="1"/>
  </cols>
  <sheetData>
    <row r="1" ht="12.75">
      <c r="D1" s="1"/>
    </row>
    <row r="2" ht="15.75">
      <c r="A2" s="2" t="s">
        <v>612</v>
      </c>
    </row>
    <row r="3" ht="15">
      <c r="A3" s="3"/>
    </row>
    <row r="4" spans="1:5" ht="15">
      <c r="A4" s="3" t="s">
        <v>0</v>
      </c>
      <c r="B4" s="4">
        <f>budynki!F104</f>
        <v>52881033.25</v>
      </c>
      <c r="E4" s="1"/>
    </row>
    <row r="5" spans="1:2" ht="15">
      <c r="A5" s="3" t="s">
        <v>1</v>
      </c>
      <c r="B5" s="4">
        <f>wyposażenie!B19+Ekocentrum!Q3</f>
        <v>4631986.800000001</v>
      </c>
    </row>
    <row r="6" spans="1:2" ht="15">
      <c r="A6" s="3" t="s">
        <v>2</v>
      </c>
      <c r="B6" s="4">
        <f>elektronika!G185+Ekocentrum!R3-Ekocentrum!L17</f>
        <v>828414.5503</v>
      </c>
    </row>
    <row r="7" spans="1:2" ht="15">
      <c r="A7" s="3" t="s">
        <v>3</v>
      </c>
      <c r="B7" s="4">
        <f>elektronika!G186+Ekocentrum!L17</f>
        <v>1905055.27</v>
      </c>
    </row>
    <row r="8" spans="4:7" ht="12.75">
      <c r="D8" s="5"/>
      <c r="E8" s="5"/>
      <c r="F8" s="5"/>
      <c r="G8" s="5"/>
    </row>
    <row r="9" spans="4:7" ht="12.75">
      <c r="D9" s="6"/>
      <c r="E9" s="5"/>
      <c r="F9" s="5"/>
      <c r="G9" s="5"/>
    </row>
    <row r="10" spans="4:7" ht="12.75">
      <c r="D10" s="5"/>
      <c r="E10" s="5"/>
      <c r="F10" s="5"/>
      <c r="G10" s="5"/>
    </row>
    <row r="11" ht="12.75">
      <c r="B11" s="7" t="s">
        <v>611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T104"/>
  <sheetViews>
    <sheetView zoomScale="110" zoomScaleNormal="110" zoomScalePageLayoutView="0" workbookViewId="0" topLeftCell="G46">
      <selection activeCell="B116" sqref="B116"/>
    </sheetView>
  </sheetViews>
  <sheetFormatPr defaultColWidth="0" defaultRowHeight="12.75" zeroHeight="1"/>
  <cols>
    <col min="1" max="1" width="4.421875" style="8" customWidth="1"/>
    <col min="2" max="2" width="26.140625" style="8" customWidth="1"/>
    <col min="3" max="3" width="19.28125" style="9" customWidth="1"/>
    <col min="4" max="4" width="11.140625" style="8" customWidth="1"/>
    <col min="5" max="5" width="7.28125" style="8" customWidth="1"/>
    <col min="6" max="6" width="23.00390625" style="10" customWidth="1"/>
    <col min="7" max="7" width="4.140625" style="8" customWidth="1"/>
    <col min="8" max="8" width="11.28125" style="8" customWidth="1"/>
    <col min="9" max="9" width="28.421875" style="8" customWidth="1"/>
    <col min="10" max="10" width="6.28125" style="8" customWidth="1"/>
    <col min="11" max="11" width="19.28125" style="8" customWidth="1"/>
    <col min="12" max="12" width="14.140625" style="8" customWidth="1"/>
    <col min="13" max="13" width="13.00390625" style="8" customWidth="1"/>
    <col min="14" max="14" width="12.140625" style="8" customWidth="1"/>
    <col min="15" max="18" width="11.28125" style="8" customWidth="1"/>
    <col min="19" max="19" width="11.421875" style="8" customWidth="1"/>
    <col min="20" max="20" width="11.7109375" style="8" customWidth="1"/>
    <col min="21" max="16384" width="11.421875" style="8" hidden="1" customWidth="1"/>
  </cols>
  <sheetData>
    <row r="1" spans="1:20" s="13" customFormat="1" ht="15.75" customHeight="1">
      <c r="A1" s="432"/>
      <c r="B1" s="432"/>
      <c r="C1" s="432"/>
      <c r="D1" s="432"/>
      <c r="E1" s="432"/>
      <c r="F1" s="432"/>
      <c r="G1" s="432"/>
      <c r="H1" s="432"/>
      <c r="I1" s="432"/>
      <c r="J1" s="11"/>
      <c r="K1" s="12"/>
      <c r="L1" s="11"/>
      <c r="M1" s="12"/>
      <c r="N1" s="12"/>
      <c r="O1" s="12"/>
      <c r="P1" s="12"/>
      <c r="Q1" s="12"/>
      <c r="R1" s="12"/>
      <c r="S1" s="12"/>
      <c r="T1" s="12"/>
    </row>
    <row r="2" spans="1:20" s="13" customFormat="1" ht="16.5" customHeight="1">
      <c r="A2" s="433" t="s">
        <v>4</v>
      </c>
      <c r="B2" s="433"/>
      <c r="C2" s="433"/>
      <c r="D2" s="433"/>
      <c r="E2" s="433"/>
      <c r="F2" s="433"/>
      <c r="G2" s="433"/>
      <c r="H2" s="433"/>
      <c r="I2" s="433"/>
      <c r="J2" s="14"/>
      <c r="K2" s="14"/>
      <c r="L2" s="15"/>
      <c r="M2" s="14"/>
      <c r="N2" s="14"/>
      <c r="O2" s="16"/>
      <c r="P2" s="16"/>
      <c r="Q2" s="16"/>
      <c r="R2" s="16"/>
      <c r="S2" s="16"/>
      <c r="T2" s="16"/>
    </row>
    <row r="3" spans="1:20" s="13" customFormat="1" ht="39" customHeight="1">
      <c r="A3" s="434" t="s">
        <v>5</v>
      </c>
      <c r="B3" s="434" t="s">
        <v>6</v>
      </c>
      <c r="C3" s="435" t="s">
        <v>7</v>
      </c>
      <c r="D3" s="434" t="s">
        <v>8</v>
      </c>
      <c r="E3" s="434" t="s">
        <v>9</v>
      </c>
      <c r="F3" s="434" t="s">
        <v>10</v>
      </c>
      <c r="G3" s="434"/>
      <c r="H3" s="434" t="s">
        <v>11</v>
      </c>
      <c r="I3" s="434" t="s">
        <v>12</v>
      </c>
      <c r="J3" s="434" t="s">
        <v>5</v>
      </c>
      <c r="K3" s="436" t="s">
        <v>13</v>
      </c>
      <c r="L3" s="434" t="s">
        <v>14</v>
      </c>
      <c r="M3" s="436" t="s">
        <v>15</v>
      </c>
      <c r="N3" s="436" t="s">
        <v>16</v>
      </c>
      <c r="O3" s="434" t="s">
        <v>17</v>
      </c>
      <c r="P3" s="434"/>
      <c r="Q3" s="434"/>
      <c r="R3" s="434"/>
      <c r="S3" s="434" t="s">
        <v>18</v>
      </c>
      <c r="T3" s="434"/>
    </row>
    <row r="4" spans="1:20" s="13" customFormat="1" ht="24">
      <c r="A4" s="434"/>
      <c r="B4" s="434"/>
      <c r="C4" s="435"/>
      <c r="D4" s="434"/>
      <c r="E4" s="434"/>
      <c r="F4" s="434"/>
      <c r="G4" s="434"/>
      <c r="H4" s="434"/>
      <c r="I4" s="434"/>
      <c r="J4" s="434"/>
      <c r="K4" s="436"/>
      <c r="L4" s="434"/>
      <c r="M4" s="436"/>
      <c r="N4" s="436"/>
      <c r="O4" s="17" t="s">
        <v>19</v>
      </c>
      <c r="P4" s="17" t="s">
        <v>20</v>
      </c>
      <c r="Q4" s="17" t="s">
        <v>21</v>
      </c>
      <c r="R4" s="18" t="s">
        <v>22</v>
      </c>
      <c r="S4" s="434"/>
      <c r="T4" s="434"/>
    </row>
    <row r="5" spans="1:20" s="13" customFormat="1" ht="29.25" customHeight="1">
      <c r="A5" s="437" t="s">
        <v>23</v>
      </c>
      <c r="B5" s="438" t="s">
        <v>24</v>
      </c>
      <c r="C5" s="439" t="s">
        <v>25</v>
      </c>
      <c r="D5" s="440" t="s">
        <v>26</v>
      </c>
      <c r="E5" s="441">
        <v>1996</v>
      </c>
      <c r="F5" s="442">
        <v>685253</v>
      </c>
      <c r="G5" s="443" t="s">
        <v>27</v>
      </c>
      <c r="H5" s="444">
        <v>173</v>
      </c>
      <c r="I5" s="440" t="s">
        <v>28</v>
      </c>
      <c r="J5" s="445" t="s">
        <v>23</v>
      </c>
      <c r="K5" s="446"/>
      <c r="L5" s="440" t="s">
        <v>26</v>
      </c>
      <c r="M5" s="440" t="s">
        <v>29</v>
      </c>
      <c r="N5" s="19" t="s">
        <v>30</v>
      </c>
      <c r="O5" s="20" t="s">
        <v>31</v>
      </c>
      <c r="P5" s="20" t="s">
        <v>32</v>
      </c>
      <c r="Q5" s="20" t="s">
        <v>33</v>
      </c>
      <c r="R5" s="20" t="s">
        <v>34</v>
      </c>
      <c r="S5" s="447" t="s">
        <v>26</v>
      </c>
      <c r="T5" s="447"/>
    </row>
    <row r="6" spans="1:20" s="13" customFormat="1" ht="48">
      <c r="A6" s="437"/>
      <c r="B6" s="438"/>
      <c r="C6" s="439"/>
      <c r="D6" s="440"/>
      <c r="E6" s="441"/>
      <c r="F6" s="442"/>
      <c r="G6" s="443"/>
      <c r="H6" s="444"/>
      <c r="I6" s="440"/>
      <c r="J6" s="445"/>
      <c r="K6" s="446"/>
      <c r="L6" s="440"/>
      <c r="M6" s="440"/>
      <c r="N6" s="21" t="s">
        <v>35</v>
      </c>
      <c r="O6" s="22" t="s">
        <v>36</v>
      </c>
      <c r="P6" s="22" t="s">
        <v>37</v>
      </c>
      <c r="Q6" s="22" t="s">
        <v>38</v>
      </c>
      <c r="R6" s="23" t="s">
        <v>38</v>
      </c>
      <c r="S6" s="24" t="s">
        <v>39</v>
      </c>
      <c r="T6" s="25" t="s">
        <v>40</v>
      </c>
    </row>
    <row r="7" spans="1:20" s="13" customFormat="1" ht="29.25" customHeight="1">
      <c r="A7" s="437" t="s">
        <v>41</v>
      </c>
      <c r="B7" s="438" t="s">
        <v>24</v>
      </c>
      <c r="C7" s="439" t="s">
        <v>42</v>
      </c>
      <c r="D7" s="440" t="s">
        <v>26</v>
      </c>
      <c r="E7" s="441">
        <v>1939</v>
      </c>
      <c r="F7" s="442">
        <v>16610243</v>
      </c>
      <c r="G7" s="443" t="s">
        <v>27</v>
      </c>
      <c r="H7" s="444">
        <v>419.4</v>
      </c>
      <c r="I7" s="440" t="s">
        <v>28</v>
      </c>
      <c r="J7" s="445" t="s">
        <v>41</v>
      </c>
      <c r="K7" s="446"/>
      <c r="L7" s="440" t="s">
        <v>26</v>
      </c>
      <c r="M7" s="440" t="s">
        <v>29</v>
      </c>
      <c r="N7" s="19" t="s">
        <v>30</v>
      </c>
      <c r="O7" s="20" t="s">
        <v>43</v>
      </c>
      <c r="P7" s="20" t="s">
        <v>44</v>
      </c>
      <c r="Q7" s="20" t="s">
        <v>33</v>
      </c>
      <c r="R7" s="20" t="s">
        <v>45</v>
      </c>
      <c r="S7" s="447" t="s">
        <v>26</v>
      </c>
      <c r="T7" s="447"/>
    </row>
    <row r="8" spans="1:20" s="13" customFormat="1" ht="25.5">
      <c r="A8" s="437"/>
      <c r="B8" s="438"/>
      <c r="C8" s="439"/>
      <c r="D8" s="440"/>
      <c r="E8" s="441"/>
      <c r="F8" s="442"/>
      <c r="G8" s="443"/>
      <c r="H8" s="444"/>
      <c r="I8" s="440"/>
      <c r="J8" s="445"/>
      <c r="K8" s="446"/>
      <c r="L8" s="440"/>
      <c r="M8" s="440"/>
      <c r="N8" s="21" t="s">
        <v>46</v>
      </c>
      <c r="O8" s="22" t="s">
        <v>38</v>
      </c>
      <c r="P8" s="22" t="s">
        <v>38</v>
      </c>
      <c r="Q8" s="22" t="s">
        <v>38</v>
      </c>
      <c r="R8" s="23" t="s">
        <v>38</v>
      </c>
      <c r="S8" s="24" t="s">
        <v>39</v>
      </c>
      <c r="T8" s="25" t="s">
        <v>40</v>
      </c>
    </row>
    <row r="9" spans="1:20" s="13" customFormat="1" ht="29.25" customHeight="1">
      <c r="A9" s="437" t="s">
        <v>47</v>
      </c>
      <c r="B9" s="438" t="s">
        <v>24</v>
      </c>
      <c r="C9" s="439" t="s">
        <v>48</v>
      </c>
      <c r="D9" s="440" t="s">
        <v>26</v>
      </c>
      <c r="E9" s="441">
        <v>1928</v>
      </c>
      <c r="F9" s="442">
        <f>H9*3961</f>
        <v>483242</v>
      </c>
      <c r="G9" s="443" t="s">
        <v>27</v>
      </c>
      <c r="H9" s="444">
        <v>122</v>
      </c>
      <c r="I9" s="440" t="s">
        <v>28</v>
      </c>
      <c r="J9" s="445" t="s">
        <v>47</v>
      </c>
      <c r="K9" s="446" t="s">
        <v>49</v>
      </c>
      <c r="L9" s="440" t="s">
        <v>26</v>
      </c>
      <c r="M9" s="440" t="s">
        <v>26</v>
      </c>
      <c r="N9" s="19" t="s">
        <v>30</v>
      </c>
      <c r="O9" s="20" t="s">
        <v>50</v>
      </c>
      <c r="P9" s="20" t="s">
        <v>44</v>
      </c>
      <c r="Q9" s="20" t="s">
        <v>33</v>
      </c>
      <c r="R9" s="20" t="s">
        <v>45</v>
      </c>
      <c r="S9" s="447" t="s">
        <v>26</v>
      </c>
      <c r="T9" s="447"/>
    </row>
    <row r="10" spans="1:20" s="13" customFormat="1" ht="25.5">
      <c r="A10" s="437"/>
      <c r="B10" s="438"/>
      <c r="C10" s="439"/>
      <c r="D10" s="440"/>
      <c r="E10" s="441"/>
      <c r="F10" s="442"/>
      <c r="G10" s="443"/>
      <c r="H10" s="444"/>
      <c r="I10" s="440"/>
      <c r="J10" s="445"/>
      <c r="K10" s="446"/>
      <c r="L10" s="440"/>
      <c r="M10" s="440"/>
      <c r="N10" s="21" t="s">
        <v>51</v>
      </c>
      <c r="O10" s="22" t="s">
        <v>38</v>
      </c>
      <c r="P10" s="22" t="s">
        <v>38</v>
      </c>
      <c r="Q10" s="22" t="s">
        <v>38</v>
      </c>
      <c r="R10" s="23" t="s">
        <v>38</v>
      </c>
      <c r="S10" s="24" t="s">
        <v>39</v>
      </c>
      <c r="T10" s="25" t="s">
        <v>52</v>
      </c>
    </row>
    <row r="11" spans="1:20" s="13" customFormat="1" ht="29.25" customHeight="1">
      <c r="A11" s="437" t="s">
        <v>53</v>
      </c>
      <c r="B11" s="438" t="s">
        <v>24</v>
      </c>
      <c r="C11" s="439" t="s">
        <v>54</v>
      </c>
      <c r="D11" s="440" t="s">
        <v>26</v>
      </c>
      <c r="E11" s="441">
        <v>1901</v>
      </c>
      <c r="F11" s="442">
        <f>H11*3961</f>
        <v>412775.81</v>
      </c>
      <c r="G11" s="443" t="s">
        <v>27</v>
      </c>
      <c r="H11" s="444">
        <v>104.21</v>
      </c>
      <c r="I11" s="440" t="s">
        <v>28</v>
      </c>
      <c r="J11" s="445" t="s">
        <v>53</v>
      </c>
      <c r="K11" s="446"/>
      <c r="L11" s="440" t="s">
        <v>26</v>
      </c>
      <c r="M11" s="440" t="s">
        <v>26</v>
      </c>
      <c r="N11" s="19" t="s">
        <v>30</v>
      </c>
      <c r="O11" s="20" t="s">
        <v>31</v>
      </c>
      <c r="P11" s="20" t="s">
        <v>44</v>
      </c>
      <c r="Q11" s="20" t="s">
        <v>33</v>
      </c>
      <c r="R11" s="20" t="s">
        <v>55</v>
      </c>
      <c r="S11" s="447" t="s">
        <v>26</v>
      </c>
      <c r="T11" s="447"/>
    </row>
    <row r="12" spans="1:20" s="13" customFormat="1" ht="25.5">
      <c r="A12" s="437"/>
      <c r="B12" s="438"/>
      <c r="C12" s="439"/>
      <c r="D12" s="440"/>
      <c r="E12" s="441"/>
      <c r="F12" s="442"/>
      <c r="G12" s="443"/>
      <c r="H12" s="444"/>
      <c r="I12" s="440"/>
      <c r="J12" s="445"/>
      <c r="K12" s="446"/>
      <c r="L12" s="440"/>
      <c r="M12" s="440"/>
      <c r="N12" s="21" t="s">
        <v>56</v>
      </c>
      <c r="O12" s="22" t="s">
        <v>38</v>
      </c>
      <c r="P12" s="22" t="s">
        <v>38</v>
      </c>
      <c r="Q12" s="22" t="s">
        <v>38</v>
      </c>
      <c r="R12" s="23" t="s">
        <v>38</v>
      </c>
      <c r="S12" s="24" t="s">
        <v>39</v>
      </c>
      <c r="T12" s="25" t="s">
        <v>40</v>
      </c>
    </row>
    <row r="13" spans="1:20" s="13" customFormat="1" ht="29.25" customHeight="1">
      <c r="A13" s="437" t="s">
        <v>57</v>
      </c>
      <c r="B13" s="438" t="s">
        <v>24</v>
      </c>
      <c r="C13" s="439" t="s">
        <v>58</v>
      </c>
      <c r="D13" s="440" t="s">
        <v>26</v>
      </c>
      <c r="E13" s="441">
        <v>1930</v>
      </c>
      <c r="F13" s="442">
        <f>H13*3961</f>
        <v>606825.2</v>
      </c>
      <c r="G13" s="443" t="s">
        <v>27</v>
      </c>
      <c r="H13" s="444">
        <v>153.2</v>
      </c>
      <c r="I13" s="440" t="s">
        <v>28</v>
      </c>
      <c r="J13" s="445" t="s">
        <v>57</v>
      </c>
      <c r="K13" s="446"/>
      <c r="L13" s="440" t="s">
        <v>26</v>
      </c>
      <c r="M13" s="440" t="s">
        <v>29</v>
      </c>
      <c r="N13" s="19" t="s">
        <v>30</v>
      </c>
      <c r="O13" s="20" t="s">
        <v>43</v>
      </c>
      <c r="P13" s="20" t="s">
        <v>44</v>
      </c>
      <c r="Q13" s="20" t="s">
        <v>33</v>
      </c>
      <c r="R13" s="20" t="s">
        <v>45</v>
      </c>
      <c r="S13" s="447" t="s">
        <v>26</v>
      </c>
      <c r="T13" s="447"/>
    </row>
    <row r="14" spans="1:20" s="13" customFormat="1" ht="25.5">
      <c r="A14" s="437"/>
      <c r="B14" s="438"/>
      <c r="C14" s="439"/>
      <c r="D14" s="440"/>
      <c r="E14" s="441"/>
      <c r="F14" s="442"/>
      <c r="G14" s="443"/>
      <c r="H14" s="444"/>
      <c r="I14" s="440"/>
      <c r="J14" s="445"/>
      <c r="K14" s="446"/>
      <c r="L14" s="440"/>
      <c r="M14" s="440"/>
      <c r="N14" s="21" t="s">
        <v>59</v>
      </c>
      <c r="O14" s="22" t="s">
        <v>38</v>
      </c>
      <c r="P14" s="22" t="s">
        <v>38</v>
      </c>
      <c r="Q14" s="22" t="s">
        <v>38</v>
      </c>
      <c r="R14" s="23" t="s">
        <v>38</v>
      </c>
      <c r="S14" s="24" t="s">
        <v>39</v>
      </c>
      <c r="T14" s="25" t="s">
        <v>40</v>
      </c>
    </row>
    <row r="15" spans="1:20" s="13" customFormat="1" ht="29.25" customHeight="1">
      <c r="A15" s="437" t="s">
        <v>60</v>
      </c>
      <c r="B15" s="438" t="s">
        <v>24</v>
      </c>
      <c r="C15" s="439" t="s">
        <v>61</v>
      </c>
      <c r="D15" s="440" t="s">
        <v>26</v>
      </c>
      <c r="E15" s="441">
        <v>1967</v>
      </c>
      <c r="F15" s="442">
        <f>H15*3961</f>
        <v>652733.19</v>
      </c>
      <c r="G15" s="443" t="s">
        <v>27</v>
      </c>
      <c r="H15" s="444">
        <v>164.79</v>
      </c>
      <c r="I15" s="440" t="s">
        <v>28</v>
      </c>
      <c r="J15" s="445" t="s">
        <v>60</v>
      </c>
      <c r="K15" s="446"/>
      <c r="L15" s="440" t="s">
        <v>26</v>
      </c>
      <c r="M15" s="440" t="s">
        <v>29</v>
      </c>
      <c r="N15" s="19" t="s">
        <v>30</v>
      </c>
      <c r="O15" s="20" t="s">
        <v>43</v>
      </c>
      <c r="P15" s="20" t="s">
        <v>44</v>
      </c>
      <c r="Q15" s="20" t="s">
        <v>33</v>
      </c>
      <c r="R15" s="20" t="s">
        <v>55</v>
      </c>
      <c r="S15" s="447"/>
      <c r="T15" s="447"/>
    </row>
    <row r="16" spans="1:20" s="13" customFormat="1" ht="25.5">
      <c r="A16" s="437"/>
      <c r="B16" s="438"/>
      <c r="C16" s="439"/>
      <c r="D16" s="440"/>
      <c r="E16" s="441"/>
      <c r="F16" s="442"/>
      <c r="G16" s="443"/>
      <c r="H16" s="444"/>
      <c r="I16" s="440"/>
      <c r="J16" s="445"/>
      <c r="K16" s="446"/>
      <c r="L16" s="440"/>
      <c r="M16" s="440"/>
      <c r="N16" s="21" t="s">
        <v>59</v>
      </c>
      <c r="O16" s="22" t="s">
        <v>38</v>
      </c>
      <c r="P16" s="22" t="s">
        <v>38</v>
      </c>
      <c r="Q16" s="22" t="s">
        <v>38</v>
      </c>
      <c r="R16" s="23" t="s">
        <v>38</v>
      </c>
      <c r="S16" s="24" t="s">
        <v>39</v>
      </c>
      <c r="T16" s="25"/>
    </row>
    <row r="17" spans="1:20" s="13" customFormat="1" ht="29.25" customHeight="1">
      <c r="A17" s="437" t="s">
        <v>62</v>
      </c>
      <c r="B17" s="438" t="s">
        <v>24</v>
      </c>
      <c r="C17" s="439" t="s">
        <v>63</v>
      </c>
      <c r="D17" s="440" t="s">
        <v>26</v>
      </c>
      <c r="E17" s="441">
        <v>1929</v>
      </c>
      <c r="F17" s="442">
        <f>H17*3961</f>
        <v>1065112.9</v>
      </c>
      <c r="G17" s="443" t="s">
        <v>27</v>
      </c>
      <c r="H17" s="444">
        <v>268.9</v>
      </c>
      <c r="I17" s="440" t="s">
        <v>28</v>
      </c>
      <c r="J17" s="445" t="s">
        <v>62</v>
      </c>
      <c r="K17" s="446"/>
      <c r="L17" s="440" t="s">
        <v>26</v>
      </c>
      <c r="M17" s="440" t="s">
        <v>26</v>
      </c>
      <c r="N17" s="19" t="s">
        <v>30</v>
      </c>
      <c r="O17" s="20" t="s">
        <v>31</v>
      </c>
      <c r="P17" s="20" t="s">
        <v>44</v>
      </c>
      <c r="Q17" s="20" t="s">
        <v>33</v>
      </c>
      <c r="R17" s="20" t="s">
        <v>45</v>
      </c>
      <c r="S17" s="447"/>
      <c r="T17" s="447"/>
    </row>
    <row r="18" spans="1:20" s="13" customFormat="1" ht="25.5">
      <c r="A18" s="437"/>
      <c r="B18" s="438"/>
      <c r="C18" s="439"/>
      <c r="D18" s="440"/>
      <c r="E18" s="441"/>
      <c r="F18" s="442"/>
      <c r="G18" s="443"/>
      <c r="H18" s="444"/>
      <c r="I18" s="440"/>
      <c r="J18" s="445"/>
      <c r="K18" s="446"/>
      <c r="L18" s="440"/>
      <c r="M18" s="440"/>
      <c r="N18" s="21" t="s">
        <v>59</v>
      </c>
      <c r="O18" s="22" t="s">
        <v>38</v>
      </c>
      <c r="P18" s="22" t="s">
        <v>38</v>
      </c>
      <c r="Q18" s="22" t="s">
        <v>38</v>
      </c>
      <c r="R18" s="23" t="s">
        <v>38</v>
      </c>
      <c r="S18" s="24" t="s">
        <v>39</v>
      </c>
      <c r="T18" s="25" t="s">
        <v>52</v>
      </c>
    </row>
    <row r="19" spans="1:20" s="13" customFormat="1" ht="29.25" customHeight="1">
      <c r="A19" s="437" t="s">
        <v>64</v>
      </c>
      <c r="B19" s="438" t="s">
        <v>24</v>
      </c>
      <c r="C19" s="439" t="s">
        <v>65</v>
      </c>
      <c r="D19" s="440" t="s">
        <v>26</v>
      </c>
      <c r="E19" s="441">
        <v>1925</v>
      </c>
      <c r="F19" s="442">
        <f>H19*3961</f>
        <v>1103138.5</v>
      </c>
      <c r="G19" s="443" t="s">
        <v>27</v>
      </c>
      <c r="H19" s="444">
        <v>278.5</v>
      </c>
      <c r="I19" s="440" t="s">
        <v>28</v>
      </c>
      <c r="J19" s="445" t="s">
        <v>64</v>
      </c>
      <c r="K19" s="446" t="s">
        <v>66</v>
      </c>
      <c r="L19" s="440" t="s">
        <v>26</v>
      </c>
      <c r="M19" s="440" t="s">
        <v>26</v>
      </c>
      <c r="N19" s="19" t="s">
        <v>30</v>
      </c>
      <c r="O19" s="20" t="s">
        <v>31</v>
      </c>
      <c r="P19" s="20" t="s">
        <v>44</v>
      </c>
      <c r="Q19" s="20" t="s">
        <v>33</v>
      </c>
      <c r="R19" s="20" t="s">
        <v>45</v>
      </c>
      <c r="S19" s="447" t="s">
        <v>26</v>
      </c>
      <c r="T19" s="447"/>
    </row>
    <row r="20" spans="1:20" s="13" customFormat="1" ht="25.5">
      <c r="A20" s="437"/>
      <c r="B20" s="438"/>
      <c r="C20" s="439"/>
      <c r="D20" s="440"/>
      <c r="E20" s="441"/>
      <c r="F20" s="442"/>
      <c r="G20" s="443"/>
      <c r="H20" s="444"/>
      <c r="I20" s="440"/>
      <c r="J20" s="445"/>
      <c r="K20" s="446"/>
      <c r="L20" s="440"/>
      <c r="M20" s="440"/>
      <c r="N20" s="21" t="s">
        <v>59</v>
      </c>
      <c r="O20" s="22" t="s">
        <v>38</v>
      </c>
      <c r="P20" s="22" t="s">
        <v>38</v>
      </c>
      <c r="Q20" s="22" t="s">
        <v>38</v>
      </c>
      <c r="R20" s="23" t="s">
        <v>38</v>
      </c>
      <c r="S20" s="24" t="s">
        <v>39</v>
      </c>
      <c r="T20" s="25" t="s">
        <v>52</v>
      </c>
    </row>
    <row r="21" spans="1:20" s="13" customFormat="1" ht="29.25" customHeight="1">
      <c r="A21" s="437" t="s">
        <v>67</v>
      </c>
      <c r="B21" s="438" t="s">
        <v>24</v>
      </c>
      <c r="C21" s="439" t="s">
        <v>68</v>
      </c>
      <c r="D21" s="440" t="s">
        <v>26</v>
      </c>
      <c r="E21" s="441">
        <v>1970</v>
      </c>
      <c r="F21" s="442">
        <f>H21*3961</f>
        <v>857279.23</v>
      </c>
      <c r="G21" s="443" t="s">
        <v>27</v>
      </c>
      <c r="H21" s="444">
        <v>216.43</v>
      </c>
      <c r="I21" s="440" t="s">
        <v>28</v>
      </c>
      <c r="J21" s="445" t="s">
        <v>67</v>
      </c>
      <c r="K21" s="446"/>
      <c r="L21" s="440" t="s">
        <v>26</v>
      </c>
      <c r="M21" s="440" t="s">
        <v>29</v>
      </c>
      <c r="N21" s="19" t="s">
        <v>30</v>
      </c>
      <c r="O21" s="20" t="s">
        <v>69</v>
      </c>
      <c r="P21" s="20"/>
      <c r="Q21" s="20" t="s">
        <v>33</v>
      </c>
      <c r="R21" s="20" t="s">
        <v>45</v>
      </c>
      <c r="S21" s="447" t="s">
        <v>26</v>
      </c>
      <c r="T21" s="447"/>
    </row>
    <row r="22" spans="1:20" s="13" customFormat="1" ht="12.75">
      <c r="A22" s="437"/>
      <c r="B22" s="438"/>
      <c r="C22" s="439"/>
      <c r="D22" s="440"/>
      <c r="E22" s="441"/>
      <c r="F22" s="442"/>
      <c r="G22" s="443"/>
      <c r="H22" s="444"/>
      <c r="I22" s="440"/>
      <c r="J22" s="445"/>
      <c r="K22" s="446"/>
      <c r="L22" s="440"/>
      <c r="M22" s="440"/>
      <c r="N22" s="21" t="s">
        <v>70</v>
      </c>
      <c r="O22" s="22" t="s">
        <v>38</v>
      </c>
      <c r="P22" s="22" t="s">
        <v>38</v>
      </c>
      <c r="Q22" s="22" t="s">
        <v>38</v>
      </c>
      <c r="R22" s="23" t="s">
        <v>38</v>
      </c>
      <c r="S22" s="24" t="s">
        <v>39</v>
      </c>
      <c r="T22" s="25" t="s">
        <v>40</v>
      </c>
    </row>
    <row r="23" spans="1:20" s="13" customFormat="1" ht="29.25" customHeight="1">
      <c r="A23" s="437" t="s">
        <v>71</v>
      </c>
      <c r="B23" s="438" t="s">
        <v>24</v>
      </c>
      <c r="C23" s="439" t="s">
        <v>72</v>
      </c>
      <c r="D23" s="440" t="s">
        <v>26</v>
      </c>
      <c r="E23" s="441">
        <v>1933</v>
      </c>
      <c r="F23" s="442">
        <f>H23*3961</f>
        <v>1223949</v>
      </c>
      <c r="G23" s="443" t="s">
        <v>27</v>
      </c>
      <c r="H23" s="444">
        <v>309</v>
      </c>
      <c r="I23" s="440" t="s">
        <v>28</v>
      </c>
      <c r="J23" s="445" t="s">
        <v>71</v>
      </c>
      <c r="K23" s="446"/>
      <c r="L23" s="440" t="s">
        <v>26</v>
      </c>
      <c r="M23" s="440" t="s">
        <v>29</v>
      </c>
      <c r="N23" s="19" t="s">
        <v>30</v>
      </c>
      <c r="O23" s="20" t="s">
        <v>43</v>
      </c>
      <c r="P23" s="20" t="s">
        <v>44</v>
      </c>
      <c r="Q23" s="20" t="s">
        <v>33</v>
      </c>
      <c r="R23" s="20" t="s">
        <v>45</v>
      </c>
      <c r="S23" s="447" t="s">
        <v>26</v>
      </c>
      <c r="T23" s="447"/>
    </row>
    <row r="24" spans="1:20" s="13" customFormat="1" ht="12.75">
      <c r="A24" s="437"/>
      <c r="B24" s="438"/>
      <c r="C24" s="439"/>
      <c r="D24" s="440"/>
      <c r="E24" s="441"/>
      <c r="F24" s="442"/>
      <c r="G24" s="443"/>
      <c r="H24" s="444"/>
      <c r="I24" s="440"/>
      <c r="J24" s="445"/>
      <c r="K24" s="446"/>
      <c r="L24" s="440"/>
      <c r="M24" s="440"/>
      <c r="N24" s="21" t="s">
        <v>73</v>
      </c>
      <c r="O24" s="22" t="s">
        <v>38</v>
      </c>
      <c r="P24" s="22" t="s">
        <v>38</v>
      </c>
      <c r="Q24" s="22" t="s">
        <v>38</v>
      </c>
      <c r="R24" s="23" t="s">
        <v>38</v>
      </c>
      <c r="S24" s="24" t="s">
        <v>39</v>
      </c>
      <c r="T24" s="25" t="s">
        <v>40</v>
      </c>
    </row>
    <row r="25" spans="1:20" s="13" customFormat="1" ht="29.25" customHeight="1">
      <c r="A25" s="437" t="s">
        <v>74</v>
      </c>
      <c r="B25" s="438" t="s">
        <v>24</v>
      </c>
      <c r="C25" s="439" t="s">
        <v>75</v>
      </c>
      <c r="D25" s="440" t="s">
        <v>26</v>
      </c>
      <c r="E25" s="441">
        <v>1928</v>
      </c>
      <c r="F25" s="442">
        <f aca="true" t="shared" si="0" ref="F25:F61">H25*3961</f>
        <v>855655.2200000001</v>
      </c>
      <c r="G25" s="443" t="s">
        <v>27</v>
      </c>
      <c r="H25" s="444">
        <v>216.02</v>
      </c>
      <c r="I25" s="440" t="s">
        <v>28</v>
      </c>
      <c r="J25" s="445" t="s">
        <v>74</v>
      </c>
      <c r="K25" s="446" t="s">
        <v>66</v>
      </c>
      <c r="L25" s="440" t="s">
        <v>26</v>
      </c>
      <c r="M25" s="440" t="s">
        <v>26</v>
      </c>
      <c r="N25" s="19" t="s">
        <v>30</v>
      </c>
      <c r="O25" s="20" t="s">
        <v>31</v>
      </c>
      <c r="P25" s="20" t="s">
        <v>44</v>
      </c>
      <c r="Q25" s="20" t="s">
        <v>33</v>
      </c>
      <c r="R25" s="20" t="s">
        <v>45</v>
      </c>
      <c r="S25" s="447" t="s">
        <v>26</v>
      </c>
      <c r="T25" s="447"/>
    </row>
    <row r="26" spans="1:20" s="13" customFormat="1" ht="25.5">
      <c r="A26" s="437"/>
      <c r="B26" s="438"/>
      <c r="C26" s="439"/>
      <c r="D26" s="440"/>
      <c r="E26" s="441"/>
      <c r="F26" s="442"/>
      <c r="G26" s="443"/>
      <c r="H26" s="444"/>
      <c r="I26" s="440"/>
      <c r="J26" s="445"/>
      <c r="K26" s="446"/>
      <c r="L26" s="440"/>
      <c r="M26" s="440"/>
      <c r="N26" s="21" t="s">
        <v>76</v>
      </c>
      <c r="O26" s="22" t="s">
        <v>77</v>
      </c>
      <c r="P26" s="22" t="s">
        <v>38</v>
      </c>
      <c r="Q26" s="22" t="s">
        <v>38</v>
      </c>
      <c r="R26" s="23" t="s">
        <v>38</v>
      </c>
      <c r="S26" s="24" t="s">
        <v>39</v>
      </c>
      <c r="T26" s="25" t="s">
        <v>52</v>
      </c>
    </row>
    <row r="27" spans="1:20" s="13" customFormat="1" ht="29.25" customHeight="1">
      <c r="A27" s="437" t="s">
        <v>78</v>
      </c>
      <c r="B27" s="438" t="s">
        <v>24</v>
      </c>
      <c r="C27" s="439" t="s">
        <v>79</v>
      </c>
      <c r="D27" s="440" t="s">
        <v>29</v>
      </c>
      <c r="E27" s="441">
        <v>1929</v>
      </c>
      <c r="F27" s="442">
        <f t="shared" si="0"/>
        <v>301036</v>
      </c>
      <c r="G27" s="443" t="s">
        <v>27</v>
      </c>
      <c r="H27" s="444">
        <v>76</v>
      </c>
      <c r="I27" s="440" t="s">
        <v>28</v>
      </c>
      <c r="J27" s="445" t="s">
        <v>78</v>
      </c>
      <c r="K27" s="446"/>
      <c r="L27" s="440" t="s">
        <v>29</v>
      </c>
      <c r="M27" s="440" t="s">
        <v>26</v>
      </c>
      <c r="N27" s="19" t="s">
        <v>30</v>
      </c>
      <c r="O27" s="20" t="s">
        <v>31</v>
      </c>
      <c r="P27" s="20" t="s">
        <v>44</v>
      </c>
      <c r="Q27" s="20" t="s">
        <v>33</v>
      </c>
      <c r="R27" s="20" t="s">
        <v>45</v>
      </c>
      <c r="S27" s="447" t="s">
        <v>26</v>
      </c>
      <c r="T27" s="447"/>
    </row>
    <row r="28" spans="1:20" s="13" customFormat="1" ht="48">
      <c r="A28" s="437"/>
      <c r="B28" s="438"/>
      <c r="C28" s="439"/>
      <c r="D28" s="440"/>
      <c r="E28" s="441"/>
      <c r="F28" s="442"/>
      <c r="G28" s="443"/>
      <c r="H28" s="444"/>
      <c r="I28" s="440"/>
      <c r="J28" s="445"/>
      <c r="K28" s="446"/>
      <c r="L28" s="440"/>
      <c r="M28" s="440"/>
      <c r="N28" s="21" t="s">
        <v>80</v>
      </c>
      <c r="O28" s="22" t="s">
        <v>81</v>
      </c>
      <c r="P28" s="22" t="s">
        <v>38</v>
      </c>
      <c r="Q28" s="22" t="s">
        <v>38</v>
      </c>
      <c r="R28" s="23" t="s">
        <v>38</v>
      </c>
      <c r="S28" s="24" t="s">
        <v>39</v>
      </c>
      <c r="T28" s="25" t="s">
        <v>52</v>
      </c>
    </row>
    <row r="29" spans="1:20" s="13" customFormat="1" ht="29.25" customHeight="1">
      <c r="A29" s="437" t="s">
        <v>82</v>
      </c>
      <c r="B29" s="438" t="s">
        <v>24</v>
      </c>
      <c r="C29" s="439" t="s">
        <v>83</v>
      </c>
      <c r="D29" s="440" t="s">
        <v>26</v>
      </c>
      <c r="E29" s="441">
        <v>1930</v>
      </c>
      <c r="F29" s="442">
        <f t="shared" si="0"/>
        <v>912614.4</v>
      </c>
      <c r="G29" s="443" t="s">
        <v>27</v>
      </c>
      <c r="H29" s="444">
        <v>230.4</v>
      </c>
      <c r="I29" s="440" t="s">
        <v>28</v>
      </c>
      <c r="J29" s="445" t="s">
        <v>82</v>
      </c>
      <c r="K29" s="446"/>
      <c r="L29" s="440" t="s">
        <v>26</v>
      </c>
      <c r="M29" s="440" t="s">
        <v>29</v>
      </c>
      <c r="N29" s="19" t="s">
        <v>30</v>
      </c>
      <c r="O29" s="20" t="s">
        <v>43</v>
      </c>
      <c r="P29" s="20" t="s">
        <v>44</v>
      </c>
      <c r="Q29" s="20" t="s">
        <v>33</v>
      </c>
      <c r="R29" s="20" t="s">
        <v>45</v>
      </c>
      <c r="S29" s="447" t="s">
        <v>26</v>
      </c>
      <c r="T29" s="447"/>
    </row>
    <row r="30" spans="1:20" s="13" customFormat="1" ht="12.75">
      <c r="A30" s="437"/>
      <c r="B30" s="438"/>
      <c r="C30" s="439"/>
      <c r="D30" s="440"/>
      <c r="E30" s="441"/>
      <c r="F30" s="442"/>
      <c r="G30" s="443"/>
      <c r="H30" s="444"/>
      <c r="I30" s="440"/>
      <c r="J30" s="445"/>
      <c r="K30" s="446"/>
      <c r="L30" s="440"/>
      <c r="M30" s="440"/>
      <c r="N30" s="21" t="s">
        <v>84</v>
      </c>
      <c r="O30" s="22" t="s">
        <v>38</v>
      </c>
      <c r="P30" s="22" t="s">
        <v>38</v>
      </c>
      <c r="Q30" s="22" t="s">
        <v>38</v>
      </c>
      <c r="R30" s="23" t="s">
        <v>38</v>
      </c>
      <c r="S30" s="24" t="s">
        <v>39</v>
      </c>
      <c r="T30" s="25" t="s">
        <v>40</v>
      </c>
    </row>
    <row r="31" spans="1:20" s="13" customFormat="1" ht="29.25" customHeight="1">
      <c r="A31" s="437" t="s">
        <v>85</v>
      </c>
      <c r="B31" s="438" t="s">
        <v>24</v>
      </c>
      <c r="C31" s="439" t="s">
        <v>86</v>
      </c>
      <c r="D31" s="440" t="s">
        <v>26</v>
      </c>
      <c r="E31" s="441">
        <v>1930</v>
      </c>
      <c r="F31" s="442">
        <f t="shared" si="0"/>
        <v>1138787.5</v>
      </c>
      <c r="G31" s="443" t="s">
        <v>27</v>
      </c>
      <c r="H31" s="444">
        <v>287.5</v>
      </c>
      <c r="I31" s="440" t="s">
        <v>28</v>
      </c>
      <c r="J31" s="445" t="s">
        <v>85</v>
      </c>
      <c r="K31" s="446" t="s">
        <v>87</v>
      </c>
      <c r="L31" s="440" t="s">
        <v>26</v>
      </c>
      <c r="M31" s="440" t="s">
        <v>29</v>
      </c>
      <c r="N31" s="19" t="s">
        <v>30</v>
      </c>
      <c r="O31" s="20" t="s">
        <v>43</v>
      </c>
      <c r="P31" s="20" t="s">
        <v>44</v>
      </c>
      <c r="Q31" s="20" t="s">
        <v>33</v>
      </c>
      <c r="R31" s="20" t="s">
        <v>45</v>
      </c>
      <c r="S31" s="447" t="s">
        <v>26</v>
      </c>
      <c r="T31" s="447"/>
    </row>
    <row r="32" spans="1:20" s="13" customFormat="1" ht="12.75">
      <c r="A32" s="437"/>
      <c r="B32" s="438"/>
      <c r="C32" s="439"/>
      <c r="D32" s="440"/>
      <c r="E32" s="441"/>
      <c r="F32" s="442"/>
      <c r="G32" s="443"/>
      <c r="H32" s="444"/>
      <c r="I32" s="440"/>
      <c r="J32" s="445"/>
      <c r="K32" s="446"/>
      <c r="L32" s="440"/>
      <c r="M32" s="440"/>
      <c r="N32" s="21" t="s">
        <v>88</v>
      </c>
      <c r="O32" s="22" t="s">
        <v>38</v>
      </c>
      <c r="P32" s="22" t="s">
        <v>38</v>
      </c>
      <c r="Q32" s="22" t="s">
        <v>38</v>
      </c>
      <c r="R32" s="23" t="s">
        <v>38</v>
      </c>
      <c r="S32" s="24" t="s">
        <v>39</v>
      </c>
      <c r="T32" s="25" t="s">
        <v>40</v>
      </c>
    </row>
    <row r="33" spans="1:20" s="13" customFormat="1" ht="29.25" customHeight="1">
      <c r="A33" s="437" t="s">
        <v>89</v>
      </c>
      <c r="B33" s="438" t="s">
        <v>24</v>
      </c>
      <c r="C33" s="439" t="s">
        <v>90</v>
      </c>
      <c r="D33" s="440" t="s">
        <v>26</v>
      </c>
      <c r="E33" s="441">
        <v>1925</v>
      </c>
      <c r="F33" s="442">
        <f t="shared" si="0"/>
        <v>554936.1</v>
      </c>
      <c r="G33" s="443" t="s">
        <v>27</v>
      </c>
      <c r="H33" s="444">
        <v>140.1</v>
      </c>
      <c r="I33" s="440" t="s">
        <v>28</v>
      </c>
      <c r="J33" s="445" t="s">
        <v>89</v>
      </c>
      <c r="K33" s="446"/>
      <c r="L33" s="440" t="s">
        <v>26</v>
      </c>
      <c r="M33" s="440" t="s">
        <v>26</v>
      </c>
      <c r="N33" s="19" t="s">
        <v>30</v>
      </c>
      <c r="O33" s="20" t="s">
        <v>31</v>
      </c>
      <c r="P33" s="20" t="s">
        <v>44</v>
      </c>
      <c r="Q33" s="20" t="s">
        <v>33</v>
      </c>
      <c r="R33" s="20" t="s">
        <v>45</v>
      </c>
      <c r="S33" s="447" t="s">
        <v>26</v>
      </c>
      <c r="T33" s="447"/>
    </row>
    <row r="34" spans="1:20" s="13" customFormat="1" ht="48">
      <c r="A34" s="437"/>
      <c r="B34" s="438"/>
      <c r="C34" s="439"/>
      <c r="D34" s="440"/>
      <c r="E34" s="441"/>
      <c r="F34" s="442"/>
      <c r="G34" s="443"/>
      <c r="H34" s="444"/>
      <c r="I34" s="440"/>
      <c r="J34" s="445"/>
      <c r="K34" s="446"/>
      <c r="L34" s="440"/>
      <c r="M34" s="440"/>
      <c r="N34" s="21" t="s">
        <v>80</v>
      </c>
      <c r="O34" s="22" t="s">
        <v>91</v>
      </c>
      <c r="P34" s="22" t="s">
        <v>38</v>
      </c>
      <c r="Q34" s="22" t="s">
        <v>38</v>
      </c>
      <c r="R34" s="23" t="s">
        <v>38</v>
      </c>
      <c r="S34" s="24" t="s">
        <v>39</v>
      </c>
      <c r="T34" s="25" t="s">
        <v>52</v>
      </c>
    </row>
    <row r="35" spans="1:20" s="13" customFormat="1" ht="29.25" customHeight="1">
      <c r="A35" s="437" t="s">
        <v>92</v>
      </c>
      <c r="B35" s="438" t="s">
        <v>24</v>
      </c>
      <c r="C35" s="439" t="s">
        <v>93</v>
      </c>
      <c r="D35" s="440" t="s">
        <v>26</v>
      </c>
      <c r="E35" s="441">
        <v>1890</v>
      </c>
      <c r="F35" s="442">
        <f t="shared" si="0"/>
        <v>1105950.8099999998</v>
      </c>
      <c r="G35" s="443" t="s">
        <v>27</v>
      </c>
      <c r="H35" s="444">
        <v>279.21</v>
      </c>
      <c r="I35" s="440" t="s">
        <v>28</v>
      </c>
      <c r="J35" s="445" t="s">
        <v>92</v>
      </c>
      <c r="K35" s="446"/>
      <c r="L35" s="440" t="s">
        <v>26</v>
      </c>
      <c r="M35" s="440" t="s">
        <v>29</v>
      </c>
      <c r="N35" s="19" t="s">
        <v>30</v>
      </c>
      <c r="O35" s="20" t="s">
        <v>31</v>
      </c>
      <c r="P35" s="20" t="s">
        <v>44</v>
      </c>
      <c r="Q35" s="20" t="s">
        <v>33</v>
      </c>
      <c r="R35" s="20" t="s">
        <v>45</v>
      </c>
      <c r="S35" s="447" t="s">
        <v>26</v>
      </c>
      <c r="T35" s="447"/>
    </row>
    <row r="36" spans="1:20" s="13" customFormat="1" ht="25.5">
      <c r="A36" s="437"/>
      <c r="B36" s="438"/>
      <c r="C36" s="439"/>
      <c r="D36" s="440"/>
      <c r="E36" s="441"/>
      <c r="F36" s="442"/>
      <c r="G36" s="443"/>
      <c r="H36" s="444"/>
      <c r="I36" s="440"/>
      <c r="J36" s="445"/>
      <c r="K36" s="446"/>
      <c r="L36" s="440"/>
      <c r="M36" s="440"/>
      <c r="N36" s="21" t="s">
        <v>94</v>
      </c>
      <c r="O36" s="22" t="s">
        <v>77</v>
      </c>
      <c r="P36" s="22" t="s">
        <v>38</v>
      </c>
      <c r="Q36" s="22" t="s">
        <v>38</v>
      </c>
      <c r="R36" s="23" t="s">
        <v>38</v>
      </c>
      <c r="S36" s="24" t="s">
        <v>39</v>
      </c>
      <c r="T36" s="25" t="s">
        <v>52</v>
      </c>
    </row>
    <row r="37" spans="1:20" s="13" customFormat="1" ht="29.25" customHeight="1">
      <c r="A37" s="437" t="s">
        <v>95</v>
      </c>
      <c r="B37" s="438" t="s">
        <v>24</v>
      </c>
      <c r="C37" s="439" t="s">
        <v>96</v>
      </c>
      <c r="D37" s="440" t="s">
        <v>26</v>
      </c>
      <c r="E37" s="441">
        <v>1925</v>
      </c>
      <c r="F37" s="442">
        <f t="shared" si="0"/>
        <v>393406.51999999996</v>
      </c>
      <c r="G37" s="443" t="s">
        <v>27</v>
      </c>
      <c r="H37" s="444">
        <v>99.32</v>
      </c>
      <c r="I37" s="440" t="s">
        <v>28</v>
      </c>
      <c r="J37" s="445" t="s">
        <v>95</v>
      </c>
      <c r="K37" s="446"/>
      <c r="L37" s="440" t="s">
        <v>26</v>
      </c>
      <c r="M37" s="440" t="s">
        <v>26</v>
      </c>
      <c r="N37" s="19" t="s">
        <v>30</v>
      </c>
      <c r="O37" s="20" t="s">
        <v>31</v>
      </c>
      <c r="P37" s="20" t="s">
        <v>44</v>
      </c>
      <c r="Q37" s="20" t="s">
        <v>33</v>
      </c>
      <c r="R37" s="20" t="s">
        <v>55</v>
      </c>
      <c r="S37" s="447"/>
      <c r="T37" s="447"/>
    </row>
    <row r="38" spans="1:20" s="13" customFormat="1" ht="24">
      <c r="A38" s="437"/>
      <c r="B38" s="438"/>
      <c r="C38" s="439"/>
      <c r="D38" s="440"/>
      <c r="E38" s="441"/>
      <c r="F38" s="442"/>
      <c r="G38" s="443"/>
      <c r="H38" s="444"/>
      <c r="I38" s="440"/>
      <c r="J38" s="445"/>
      <c r="K38" s="446"/>
      <c r="L38" s="440"/>
      <c r="M38" s="440"/>
      <c r="N38" s="21" t="s">
        <v>97</v>
      </c>
      <c r="O38" s="22" t="s">
        <v>98</v>
      </c>
      <c r="P38" s="22" t="s">
        <v>38</v>
      </c>
      <c r="Q38" s="22" t="s">
        <v>38</v>
      </c>
      <c r="R38" s="23" t="s">
        <v>38</v>
      </c>
      <c r="S38" s="24" t="s">
        <v>39</v>
      </c>
      <c r="T38" s="25"/>
    </row>
    <row r="39" spans="1:20" s="13" customFormat="1" ht="29.25" customHeight="1">
      <c r="A39" s="437" t="s">
        <v>99</v>
      </c>
      <c r="B39" s="438" t="s">
        <v>103</v>
      </c>
      <c r="C39" s="439" t="s">
        <v>591</v>
      </c>
      <c r="D39" s="440" t="s">
        <v>26</v>
      </c>
      <c r="E39" s="441" t="s">
        <v>154</v>
      </c>
      <c r="F39" s="442">
        <f t="shared" si="0"/>
        <v>196465.6</v>
      </c>
      <c r="G39" s="443" t="s">
        <v>27</v>
      </c>
      <c r="H39" s="444">
        <v>49.6</v>
      </c>
      <c r="I39" s="440" t="s">
        <v>28</v>
      </c>
      <c r="J39" s="445" t="s">
        <v>99</v>
      </c>
      <c r="K39" s="446"/>
      <c r="L39" s="440"/>
      <c r="M39" s="440"/>
      <c r="N39" s="19" t="s">
        <v>30</v>
      </c>
      <c r="O39" s="20" t="s">
        <v>50</v>
      </c>
      <c r="P39" s="20" t="s">
        <v>608</v>
      </c>
      <c r="Q39" s="20" t="s">
        <v>33</v>
      </c>
      <c r="R39" s="20" t="s">
        <v>45</v>
      </c>
      <c r="S39" s="447" t="s">
        <v>29</v>
      </c>
      <c r="T39" s="447"/>
    </row>
    <row r="40" spans="1:20" s="13" customFormat="1" ht="24">
      <c r="A40" s="437"/>
      <c r="B40" s="438"/>
      <c r="C40" s="439"/>
      <c r="D40" s="440"/>
      <c r="E40" s="441"/>
      <c r="F40" s="442"/>
      <c r="G40" s="443"/>
      <c r="H40" s="444"/>
      <c r="I40" s="440"/>
      <c r="J40" s="445"/>
      <c r="K40" s="446"/>
      <c r="L40" s="440"/>
      <c r="M40" s="440"/>
      <c r="N40" s="21" t="s">
        <v>100</v>
      </c>
      <c r="O40" s="22" t="s">
        <v>101</v>
      </c>
      <c r="P40" s="22" t="s">
        <v>38</v>
      </c>
      <c r="Q40" s="22" t="s">
        <v>38</v>
      </c>
      <c r="R40" s="23" t="s">
        <v>38</v>
      </c>
      <c r="S40" s="24" t="s">
        <v>39</v>
      </c>
      <c r="T40" s="25"/>
    </row>
    <row r="41" spans="1:20" s="13" customFormat="1" ht="29.25" customHeight="1">
      <c r="A41" s="437" t="s">
        <v>102</v>
      </c>
      <c r="B41" s="438" t="s">
        <v>103</v>
      </c>
      <c r="C41" s="439" t="s">
        <v>104</v>
      </c>
      <c r="D41" s="440" t="s">
        <v>26</v>
      </c>
      <c r="E41" s="441">
        <v>1977</v>
      </c>
      <c r="F41" s="442">
        <f t="shared" si="0"/>
        <v>291529.6</v>
      </c>
      <c r="G41" s="443" t="s">
        <v>27</v>
      </c>
      <c r="H41" s="444">
        <v>73.6</v>
      </c>
      <c r="I41" s="440" t="s">
        <v>105</v>
      </c>
      <c r="J41" s="445" t="s">
        <v>102</v>
      </c>
      <c r="K41" s="446"/>
      <c r="L41" s="440" t="s">
        <v>26</v>
      </c>
      <c r="M41" s="440" t="s">
        <v>29</v>
      </c>
      <c r="N41" s="19" t="s">
        <v>106</v>
      </c>
      <c r="O41" s="20" t="s">
        <v>69</v>
      </c>
      <c r="P41" s="20" t="s">
        <v>32</v>
      </c>
      <c r="Q41" s="20" t="s">
        <v>107</v>
      </c>
      <c r="R41" s="20" t="s">
        <v>55</v>
      </c>
      <c r="S41" s="447"/>
      <c r="T41" s="447"/>
    </row>
    <row r="42" spans="1:20" s="13" customFormat="1" ht="12.75">
      <c r="A42" s="437"/>
      <c r="B42" s="438"/>
      <c r="C42" s="439"/>
      <c r="D42" s="440"/>
      <c r="E42" s="441"/>
      <c r="F42" s="442"/>
      <c r="G42" s="443"/>
      <c r="H42" s="444"/>
      <c r="I42" s="440"/>
      <c r="J42" s="445"/>
      <c r="K42" s="446"/>
      <c r="L42" s="440"/>
      <c r="M42" s="440"/>
      <c r="N42" s="21" t="s">
        <v>59</v>
      </c>
      <c r="O42" s="22" t="s">
        <v>38</v>
      </c>
      <c r="P42" s="22" t="s">
        <v>38</v>
      </c>
      <c r="Q42" s="22" t="s">
        <v>38</v>
      </c>
      <c r="R42" s="23" t="s">
        <v>38</v>
      </c>
      <c r="S42" s="24" t="s">
        <v>39</v>
      </c>
      <c r="T42" s="25"/>
    </row>
    <row r="43" spans="1:20" s="13" customFormat="1" ht="29.25" customHeight="1">
      <c r="A43" s="437" t="s">
        <v>108</v>
      </c>
      <c r="B43" s="438" t="s">
        <v>24</v>
      </c>
      <c r="C43" s="439" t="s">
        <v>109</v>
      </c>
      <c r="D43" s="440" t="s">
        <v>26</v>
      </c>
      <c r="E43" s="441">
        <v>1935</v>
      </c>
      <c r="F43" s="442">
        <f t="shared" si="0"/>
        <v>784317.61</v>
      </c>
      <c r="G43" s="443" t="s">
        <v>27</v>
      </c>
      <c r="H43" s="444">
        <v>198.01</v>
      </c>
      <c r="I43" s="440" t="s">
        <v>28</v>
      </c>
      <c r="J43" s="445" t="s">
        <v>108</v>
      </c>
      <c r="K43" s="446" t="s">
        <v>110</v>
      </c>
      <c r="L43" s="440" t="s">
        <v>26</v>
      </c>
      <c r="M43" s="440" t="s">
        <v>29</v>
      </c>
      <c r="N43" s="19"/>
      <c r="O43" s="20"/>
      <c r="P43" s="20"/>
      <c r="Q43" s="20"/>
      <c r="R43" s="20"/>
      <c r="S43" s="447"/>
      <c r="T43" s="447"/>
    </row>
    <row r="44" spans="1:20" s="13" customFormat="1" ht="12.75">
      <c r="A44" s="437"/>
      <c r="B44" s="438"/>
      <c r="C44" s="439"/>
      <c r="D44" s="440"/>
      <c r="E44" s="441"/>
      <c r="F44" s="442"/>
      <c r="G44" s="443"/>
      <c r="H44" s="444"/>
      <c r="I44" s="440"/>
      <c r="J44" s="445"/>
      <c r="K44" s="446"/>
      <c r="L44" s="440"/>
      <c r="M44" s="440"/>
      <c r="N44" s="21" t="s">
        <v>59</v>
      </c>
      <c r="O44" s="22" t="s">
        <v>38</v>
      </c>
      <c r="P44" s="22" t="s">
        <v>38</v>
      </c>
      <c r="Q44" s="22" t="s">
        <v>38</v>
      </c>
      <c r="R44" s="23" t="s">
        <v>38</v>
      </c>
      <c r="S44" s="24" t="s">
        <v>39</v>
      </c>
      <c r="T44" s="25"/>
    </row>
    <row r="45" spans="1:20" s="13" customFormat="1" ht="29.25" customHeight="1">
      <c r="A45" s="437" t="s">
        <v>111</v>
      </c>
      <c r="B45" s="438" t="s">
        <v>24</v>
      </c>
      <c r="C45" s="439" t="s">
        <v>112</v>
      </c>
      <c r="D45" s="440" t="s">
        <v>29</v>
      </c>
      <c r="E45" s="441" t="s">
        <v>113</v>
      </c>
      <c r="F45" s="442">
        <f t="shared" si="0"/>
        <v>494332.8</v>
      </c>
      <c r="G45" s="443" t="s">
        <v>27</v>
      </c>
      <c r="H45" s="444">
        <v>124.8</v>
      </c>
      <c r="I45" s="440" t="s">
        <v>28</v>
      </c>
      <c r="J45" s="445" t="s">
        <v>111</v>
      </c>
      <c r="K45" s="446"/>
      <c r="L45" s="440" t="s">
        <v>29</v>
      </c>
      <c r="M45" s="440" t="s">
        <v>26</v>
      </c>
      <c r="N45" s="19" t="s">
        <v>30</v>
      </c>
      <c r="O45" s="20" t="s">
        <v>43</v>
      </c>
      <c r="P45" s="20" t="s">
        <v>44</v>
      </c>
      <c r="Q45" s="20" t="s">
        <v>33</v>
      </c>
      <c r="R45" s="20" t="s">
        <v>114</v>
      </c>
      <c r="S45" s="447"/>
      <c r="T45" s="447"/>
    </row>
    <row r="46" spans="1:20" s="13" customFormat="1" ht="36">
      <c r="A46" s="437"/>
      <c r="B46" s="438"/>
      <c r="C46" s="439"/>
      <c r="D46" s="440"/>
      <c r="E46" s="441"/>
      <c r="F46" s="442"/>
      <c r="G46" s="443"/>
      <c r="H46" s="444"/>
      <c r="I46" s="440"/>
      <c r="J46" s="445"/>
      <c r="K46" s="446"/>
      <c r="L46" s="440"/>
      <c r="M46" s="440"/>
      <c r="N46" s="21" t="s">
        <v>59</v>
      </c>
      <c r="O46" s="22" t="s">
        <v>115</v>
      </c>
      <c r="P46" s="22" t="s">
        <v>38</v>
      </c>
      <c r="Q46" s="22" t="s">
        <v>38</v>
      </c>
      <c r="R46" s="23" t="s">
        <v>38</v>
      </c>
      <c r="S46" s="24" t="s">
        <v>39</v>
      </c>
      <c r="T46" s="25"/>
    </row>
    <row r="47" spans="1:20" s="13" customFormat="1" ht="29.25" customHeight="1">
      <c r="A47" s="437" t="s">
        <v>116</v>
      </c>
      <c r="B47" s="438" t="s">
        <v>117</v>
      </c>
      <c r="C47" s="439" t="s">
        <v>118</v>
      </c>
      <c r="D47" s="440" t="s">
        <v>29</v>
      </c>
      <c r="E47" s="441">
        <v>1976</v>
      </c>
      <c r="F47" s="442">
        <f t="shared" si="0"/>
        <v>346983.6</v>
      </c>
      <c r="G47" s="443" t="s">
        <v>27</v>
      </c>
      <c r="H47" s="444">
        <v>87.6</v>
      </c>
      <c r="I47" s="440" t="s">
        <v>28</v>
      </c>
      <c r="J47" s="445" t="s">
        <v>116</v>
      </c>
      <c r="K47" s="446"/>
      <c r="L47" s="440" t="s">
        <v>26</v>
      </c>
      <c r="M47" s="440" t="s">
        <v>29</v>
      </c>
      <c r="N47" s="19" t="s">
        <v>30</v>
      </c>
      <c r="O47" s="20" t="s">
        <v>43</v>
      </c>
      <c r="P47" s="20" t="s">
        <v>119</v>
      </c>
      <c r="Q47" s="20" t="s">
        <v>33</v>
      </c>
      <c r="R47" s="20" t="s">
        <v>34</v>
      </c>
      <c r="S47" s="447" t="s">
        <v>26</v>
      </c>
      <c r="T47" s="447"/>
    </row>
    <row r="48" spans="1:20" s="13" customFormat="1" ht="12.75">
      <c r="A48" s="437"/>
      <c r="B48" s="438"/>
      <c r="C48" s="439"/>
      <c r="D48" s="440"/>
      <c r="E48" s="441"/>
      <c r="F48" s="442"/>
      <c r="G48" s="443"/>
      <c r="H48" s="444"/>
      <c r="I48" s="440"/>
      <c r="J48" s="445"/>
      <c r="K48" s="446"/>
      <c r="L48" s="440"/>
      <c r="M48" s="440"/>
      <c r="N48" s="21" t="s">
        <v>120</v>
      </c>
      <c r="O48" s="22" t="s">
        <v>38</v>
      </c>
      <c r="P48" s="22" t="s">
        <v>38</v>
      </c>
      <c r="Q48" s="22" t="s">
        <v>38</v>
      </c>
      <c r="R48" s="23" t="s">
        <v>38</v>
      </c>
      <c r="S48" s="24" t="s">
        <v>39</v>
      </c>
      <c r="T48" s="25" t="s">
        <v>40</v>
      </c>
    </row>
    <row r="49" spans="1:20" s="13" customFormat="1" ht="29.25" customHeight="1">
      <c r="A49" s="437" t="s">
        <v>121</v>
      </c>
      <c r="B49" s="438" t="s">
        <v>122</v>
      </c>
      <c r="C49" s="439" t="s">
        <v>118</v>
      </c>
      <c r="D49" s="440" t="s">
        <v>29</v>
      </c>
      <c r="E49" s="441">
        <v>1976</v>
      </c>
      <c r="F49" s="442">
        <f t="shared" si="0"/>
        <v>493144.5</v>
      </c>
      <c r="G49" s="443" t="s">
        <v>27</v>
      </c>
      <c r="H49" s="444">
        <v>124.5</v>
      </c>
      <c r="I49" s="440" t="s">
        <v>28</v>
      </c>
      <c r="J49" s="445" t="s">
        <v>121</v>
      </c>
      <c r="K49" s="446"/>
      <c r="L49" s="440" t="s">
        <v>29</v>
      </c>
      <c r="M49" s="440" t="s">
        <v>29</v>
      </c>
      <c r="N49" s="19"/>
      <c r="O49" s="20" t="s">
        <v>69</v>
      </c>
      <c r="P49" s="20" t="s">
        <v>32</v>
      </c>
      <c r="Q49" s="20" t="s">
        <v>123</v>
      </c>
      <c r="R49" s="20" t="s">
        <v>55</v>
      </c>
      <c r="S49" s="447" t="s">
        <v>29</v>
      </c>
      <c r="T49" s="447"/>
    </row>
    <row r="50" spans="1:20" s="13" customFormat="1" ht="12.75">
      <c r="A50" s="437"/>
      <c r="B50" s="438"/>
      <c r="C50" s="439"/>
      <c r="D50" s="440"/>
      <c r="E50" s="441"/>
      <c r="F50" s="442"/>
      <c r="G50" s="443"/>
      <c r="H50" s="444"/>
      <c r="I50" s="440"/>
      <c r="J50" s="445"/>
      <c r="K50" s="446"/>
      <c r="L50" s="440"/>
      <c r="M50" s="440"/>
      <c r="N50" s="21" t="s">
        <v>59</v>
      </c>
      <c r="O50" s="22" t="s">
        <v>38</v>
      </c>
      <c r="P50" s="22" t="s">
        <v>38</v>
      </c>
      <c r="Q50" s="22" t="s">
        <v>38</v>
      </c>
      <c r="R50" s="23" t="s">
        <v>38</v>
      </c>
      <c r="S50" s="24" t="s">
        <v>39</v>
      </c>
      <c r="T50" s="25"/>
    </row>
    <row r="51" spans="1:20" s="13" customFormat="1" ht="29.25" customHeight="1">
      <c r="A51" s="437" t="s">
        <v>124</v>
      </c>
      <c r="B51" s="438" t="s">
        <v>125</v>
      </c>
      <c r="C51" s="439" t="s">
        <v>126</v>
      </c>
      <c r="D51" s="440" t="s">
        <v>26</v>
      </c>
      <c r="E51" s="441" t="s">
        <v>127</v>
      </c>
      <c r="F51" s="442">
        <f t="shared" si="0"/>
        <v>1881475</v>
      </c>
      <c r="G51" s="443" t="s">
        <v>27</v>
      </c>
      <c r="H51" s="444">
        <v>475</v>
      </c>
      <c r="I51" s="440" t="s">
        <v>28</v>
      </c>
      <c r="J51" s="445" t="s">
        <v>124</v>
      </c>
      <c r="K51" s="446"/>
      <c r="L51" s="440" t="s">
        <v>26</v>
      </c>
      <c r="M51" s="440" t="s">
        <v>29</v>
      </c>
      <c r="N51" s="19" t="s">
        <v>30</v>
      </c>
      <c r="O51" s="20" t="s">
        <v>50</v>
      </c>
      <c r="P51" s="20" t="s">
        <v>129</v>
      </c>
      <c r="Q51" s="20" t="s">
        <v>33</v>
      </c>
      <c r="R51" s="20" t="s">
        <v>45</v>
      </c>
      <c r="S51" s="447"/>
      <c r="T51" s="447"/>
    </row>
    <row r="52" spans="1:20" s="13" customFormat="1" ht="12.75">
      <c r="A52" s="437"/>
      <c r="B52" s="438"/>
      <c r="C52" s="439"/>
      <c r="D52" s="440"/>
      <c r="E52" s="441"/>
      <c r="F52" s="442"/>
      <c r="G52" s="443"/>
      <c r="H52" s="444"/>
      <c r="I52" s="440"/>
      <c r="J52" s="445"/>
      <c r="K52" s="446"/>
      <c r="L52" s="440"/>
      <c r="M52" s="440"/>
      <c r="N52" s="21" t="s">
        <v>130</v>
      </c>
      <c r="O52" s="22" t="s">
        <v>38</v>
      </c>
      <c r="P52" s="22" t="s">
        <v>38</v>
      </c>
      <c r="Q52" s="22" t="s">
        <v>38</v>
      </c>
      <c r="R52" s="23" t="s">
        <v>38</v>
      </c>
      <c r="S52" s="24" t="s">
        <v>39</v>
      </c>
      <c r="T52" s="25"/>
    </row>
    <row r="53" spans="1:20" s="13" customFormat="1" ht="29.25" customHeight="1">
      <c r="A53" s="437" t="s">
        <v>131</v>
      </c>
      <c r="B53" s="438" t="s">
        <v>125</v>
      </c>
      <c r="C53" s="439" t="s">
        <v>132</v>
      </c>
      <c r="D53" s="440" t="s">
        <v>26</v>
      </c>
      <c r="E53" s="441" t="s">
        <v>127</v>
      </c>
      <c r="F53" s="442">
        <f t="shared" si="0"/>
        <v>1692931.4</v>
      </c>
      <c r="G53" s="443" t="s">
        <v>27</v>
      </c>
      <c r="H53" s="444">
        <v>427.4</v>
      </c>
      <c r="I53" s="440" t="s">
        <v>28</v>
      </c>
      <c r="J53" s="445" t="s">
        <v>131</v>
      </c>
      <c r="K53" s="446"/>
      <c r="L53" s="440" t="s">
        <v>26</v>
      </c>
      <c r="M53" s="440" t="s">
        <v>29</v>
      </c>
      <c r="N53" s="19" t="s">
        <v>30</v>
      </c>
      <c r="O53" s="20" t="s">
        <v>50</v>
      </c>
      <c r="P53" s="20" t="s">
        <v>129</v>
      </c>
      <c r="Q53" s="20" t="s">
        <v>33</v>
      </c>
      <c r="R53" s="20" t="s">
        <v>45</v>
      </c>
      <c r="S53" s="447"/>
      <c r="T53" s="447"/>
    </row>
    <row r="54" spans="1:20" s="13" customFormat="1" ht="24">
      <c r="A54" s="437"/>
      <c r="B54" s="438"/>
      <c r="C54" s="439"/>
      <c r="D54" s="440"/>
      <c r="E54" s="441"/>
      <c r="F54" s="442"/>
      <c r="G54" s="443"/>
      <c r="H54" s="444"/>
      <c r="I54" s="440"/>
      <c r="J54" s="445"/>
      <c r="K54" s="446"/>
      <c r="L54" s="440"/>
      <c r="M54" s="440"/>
      <c r="N54" s="21" t="s">
        <v>59</v>
      </c>
      <c r="O54" s="22" t="s">
        <v>38</v>
      </c>
      <c r="P54" s="22" t="s">
        <v>133</v>
      </c>
      <c r="Q54" s="22" t="s">
        <v>38</v>
      </c>
      <c r="R54" s="23" t="s">
        <v>38</v>
      </c>
      <c r="S54" s="24" t="s">
        <v>39</v>
      </c>
      <c r="T54" s="25"/>
    </row>
    <row r="55" spans="1:20" s="13" customFormat="1" ht="29.25" customHeight="1">
      <c r="A55" s="437" t="s">
        <v>134</v>
      </c>
      <c r="B55" s="438" t="s">
        <v>135</v>
      </c>
      <c r="C55" s="439" t="s">
        <v>136</v>
      </c>
      <c r="D55" s="440" t="s">
        <v>26</v>
      </c>
      <c r="E55" s="441" t="s">
        <v>137</v>
      </c>
      <c r="F55" s="442">
        <f t="shared" si="0"/>
        <v>192504.6</v>
      </c>
      <c r="G55" s="443" t="s">
        <v>27</v>
      </c>
      <c r="H55" s="444">
        <v>48.6</v>
      </c>
      <c r="I55" s="440" t="s">
        <v>28</v>
      </c>
      <c r="J55" s="445" t="s">
        <v>134</v>
      </c>
      <c r="K55" s="446"/>
      <c r="L55" s="440" t="s">
        <v>26</v>
      </c>
      <c r="M55" s="440" t="s">
        <v>26</v>
      </c>
      <c r="N55" s="19"/>
      <c r="O55" s="20" t="s">
        <v>31</v>
      </c>
      <c r="P55" s="20"/>
      <c r="Q55" s="20" t="s">
        <v>33</v>
      </c>
      <c r="R55" s="20" t="s">
        <v>45</v>
      </c>
      <c r="S55" s="447"/>
      <c r="T55" s="447"/>
    </row>
    <row r="56" spans="1:20" s="13" customFormat="1" ht="12.75">
      <c r="A56" s="437"/>
      <c r="B56" s="438"/>
      <c r="C56" s="439"/>
      <c r="D56" s="440"/>
      <c r="E56" s="441"/>
      <c r="F56" s="442"/>
      <c r="G56" s="443"/>
      <c r="H56" s="444"/>
      <c r="I56" s="440"/>
      <c r="J56" s="445"/>
      <c r="K56" s="446"/>
      <c r="L56" s="440"/>
      <c r="M56" s="440"/>
      <c r="N56" s="21" t="s">
        <v>59</v>
      </c>
      <c r="O56" s="22" t="s">
        <v>38</v>
      </c>
      <c r="P56" s="22" t="s">
        <v>38</v>
      </c>
      <c r="Q56" s="22" t="s">
        <v>38</v>
      </c>
      <c r="R56" s="23" t="s">
        <v>38</v>
      </c>
      <c r="S56" s="24" t="s">
        <v>39</v>
      </c>
      <c r="T56" s="25"/>
    </row>
    <row r="57" spans="1:20" s="13" customFormat="1" ht="29.25" customHeight="1">
      <c r="A57" s="437" t="s">
        <v>138</v>
      </c>
      <c r="B57" s="438" t="s">
        <v>125</v>
      </c>
      <c r="C57" s="439" t="s">
        <v>139</v>
      </c>
      <c r="D57" s="440" t="s">
        <v>26</v>
      </c>
      <c r="E57" s="441" t="s">
        <v>140</v>
      </c>
      <c r="F57" s="442">
        <f t="shared" si="0"/>
        <v>1366545</v>
      </c>
      <c r="G57" s="443" t="s">
        <v>27</v>
      </c>
      <c r="H57" s="444">
        <v>345</v>
      </c>
      <c r="I57" s="440" t="s">
        <v>28</v>
      </c>
      <c r="J57" s="445" t="s">
        <v>138</v>
      </c>
      <c r="K57" s="446"/>
      <c r="L57" s="440" t="s">
        <v>26</v>
      </c>
      <c r="M57" s="440" t="s">
        <v>29</v>
      </c>
      <c r="N57" s="19" t="s">
        <v>30</v>
      </c>
      <c r="O57" s="20" t="s">
        <v>50</v>
      </c>
      <c r="P57" s="20" t="s">
        <v>129</v>
      </c>
      <c r="Q57" s="20" t="s">
        <v>33</v>
      </c>
      <c r="R57" s="20" t="s">
        <v>45</v>
      </c>
      <c r="S57" s="447"/>
      <c r="T57" s="447"/>
    </row>
    <row r="58" spans="1:20" s="13" customFormat="1" ht="24">
      <c r="A58" s="437"/>
      <c r="B58" s="438"/>
      <c r="C58" s="439"/>
      <c r="D58" s="440"/>
      <c r="E58" s="441"/>
      <c r="F58" s="442"/>
      <c r="G58" s="443"/>
      <c r="H58" s="444"/>
      <c r="I58" s="440"/>
      <c r="J58" s="445"/>
      <c r="K58" s="446"/>
      <c r="L58" s="440"/>
      <c r="M58" s="440"/>
      <c r="N58" s="21" t="s">
        <v>130</v>
      </c>
      <c r="O58" s="22" t="s">
        <v>38</v>
      </c>
      <c r="P58" s="22" t="s">
        <v>133</v>
      </c>
      <c r="Q58" s="22" t="s">
        <v>38</v>
      </c>
      <c r="R58" s="23" t="s">
        <v>38</v>
      </c>
      <c r="S58" s="24" t="s">
        <v>39</v>
      </c>
      <c r="T58" s="25"/>
    </row>
    <row r="59" spans="1:20" s="13" customFormat="1" ht="29.25" customHeight="1">
      <c r="A59" s="437" t="s">
        <v>141</v>
      </c>
      <c r="B59" s="438" t="s">
        <v>142</v>
      </c>
      <c r="C59" s="439" t="s">
        <v>143</v>
      </c>
      <c r="D59" s="440" t="s">
        <v>26</v>
      </c>
      <c r="E59" s="441" t="s">
        <v>140</v>
      </c>
      <c r="F59" s="442">
        <f t="shared" si="0"/>
        <v>5224955.1</v>
      </c>
      <c r="G59" s="443" t="s">
        <v>27</v>
      </c>
      <c r="H59" s="444">
        <v>1319.1</v>
      </c>
      <c r="I59" s="440" t="s">
        <v>28</v>
      </c>
      <c r="J59" s="445" t="s">
        <v>141</v>
      </c>
      <c r="K59" s="446"/>
      <c r="L59" s="440" t="s">
        <v>26</v>
      </c>
      <c r="M59" s="440" t="s">
        <v>29</v>
      </c>
      <c r="N59" s="19" t="s">
        <v>30</v>
      </c>
      <c r="O59" s="20" t="s">
        <v>50</v>
      </c>
      <c r="P59" s="20" t="s">
        <v>32</v>
      </c>
      <c r="Q59" s="20" t="s">
        <v>33</v>
      </c>
      <c r="R59" s="20" t="s">
        <v>45</v>
      </c>
      <c r="S59" s="447"/>
      <c r="T59" s="447"/>
    </row>
    <row r="60" spans="1:20" s="13" customFormat="1" ht="12.75">
      <c r="A60" s="437"/>
      <c r="B60" s="438"/>
      <c r="C60" s="439"/>
      <c r="D60" s="440"/>
      <c r="E60" s="441"/>
      <c r="F60" s="442"/>
      <c r="G60" s="443"/>
      <c r="H60" s="444"/>
      <c r="I60" s="440"/>
      <c r="J60" s="445"/>
      <c r="K60" s="446"/>
      <c r="L60" s="440"/>
      <c r="M60" s="440"/>
      <c r="N60" s="21" t="s">
        <v>130</v>
      </c>
      <c r="O60" s="22" t="s">
        <v>38</v>
      </c>
      <c r="P60" s="22" t="s">
        <v>38</v>
      </c>
      <c r="Q60" s="22" t="s">
        <v>38</v>
      </c>
      <c r="R60" s="23" t="s">
        <v>38</v>
      </c>
      <c r="S60" s="24" t="s">
        <v>39</v>
      </c>
      <c r="T60" s="25"/>
    </row>
    <row r="61" spans="1:20" s="13" customFormat="1" ht="29.25" customHeight="1">
      <c r="A61" s="437" t="s">
        <v>144</v>
      </c>
      <c r="B61" s="438" t="s">
        <v>142</v>
      </c>
      <c r="C61" s="439" t="s">
        <v>145</v>
      </c>
      <c r="D61" s="440" t="s">
        <v>26</v>
      </c>
      <c r="E61" s="441">
        <v>1807</v>
      </c>
      <c r="F61" s="442">
        <f t="shared" si="0"/>
        <v>2796466</v>
      </c>
      <c r="G61" s="443" t="s">
        <v>27</v>
      </c>
      <c r="H61" s="444">
        <v>706</v>
      </c>
      <c r="I61" s="440" t="s">
        <v>28</v>
      </c>
      <c r="J61" s="445" t="s">
        <v>144</v>
      </c>
      <c r="K61" s="446"/>
      <c r="L61" s="440" t="s">
        <v>26</v>
      </c>
      <c r="M61" s="440" t="s">
        <v>26</v>
      </c>
      <c r="N61" s="19" t="s">
        <v>30</v>
      </c>
      <c r="O61" s="20" t="s">
        <v>50</v>
      </c>
      <c r="P61" s="20" t="s">
        <v>129</v>
      </c>
      <c r="Q61" s="20" t="s">
        <v>33</v>
      </c>
      <c r="R61" s="20" t="s">
        <v>45</v>
      </c>
      <c r="S61" s="447"/>
      <c r="T61" s="447"/>
    </row>
    <row r="62" spans="1:20" s="13" customFormat="1" ht="12.75">
      <c r="A62" s="437"/>
      <c r="B62" s="438"/>
      <c r="C62" s="439"/>
      <c r="D62" s="440"/>
      <c r="E62" s="441"/>
      <c r="F62" s="442"/>
      <c r="G62" s="443"/>
      <c r="H62" s="444"/>
      <c r="I62" s="440"/>
      <c r="J62" s="445"/>
      <c r="K62" s="446"/>
      <c r="L62" s="440"/>
      <c r="M62" s="440"/>
      <c r="N62" s="21" t="s">
        <v>130</v>
      </c>
      <c r="O62" s="22" t="s">
        <v>38</v>
      </c>
      <c r="P62" s="22" t="s">
        <v>146</v>
      </c>
      <c r="Q62" s="22" t="s">
        <v>38</v>
      </c>
      <c r="R62" s="23" t="s">
        <v>38</v>
      </c>
      <c r="S62" s="24" t="s">
        <v>39</v>
      </c>
      <c r="T62" s="25"/>
    </row>
    <row r="63" spans="1:20" s="13" customFormat="1" ht="29.25" customHeight="1">
      <c r="A63" s="437" t="s">
        <v>147</v>
      </c>
      <c r="B63" s="438" t="s">
        <v>148</v>
      </c>
      <c r="C63" s="439" t="s">
        <v>149</v>
      </c>
      <c r="D63" s="440" t="s">
        <v>26</v>
      </c>
      <c r="E63" s="441" t="s">
        <v>140</v>
      </c>
      <c r="F63" s="442">
        <f>H63*2000</f>
        <v>814400</v>
      </c>
      <c r="G63" s="443" t="s">
        <v>128</v>
      </c>
      <c r="H63" s="444">
        <v>407.2</v>
      </c>
      <c r="I63" s="440" t="s">
        <v>28</v>
      </c>
      <c r="J63" s="445" t="s">
        <v>147</v>
      </c>
      <c r="K63" s="446"/>
      <c r="L63" s="440" t="s">
        <v>26</v>
      </c>
      <c r="M63" s="440" t="s">
        <v>29</v>
      </c>
      <c r="N63" s="19"/>
      <c r="O63" s="20" t="s">
        <v>50</v>
      </c>
      <c r="P63" s="20" t="s">
        <v>119</v>
      </c>
      <c r="Q63" s="20" t="s">
        <v>33</v>
      </c>
      <c r="R63" s="20" t="s">
        <v>45</v>
      </c>
      <c r="S63" s="447"/>
      <c r="T63" s="447"/>
    </row>
    <row r="64" spans="1:20" s="13" customFormat="1" ht="24">
      <c r="A64" s="437"/>
      <c r="B64" s="438"/>
      <c r="C64" s="439"/>
      <c r="D64" s="440"/>
      <c r="E64" s="441"/>
      <c r="F64" s="442"/>
      <c r="G64" s="443"/>
      <c r="H64" s="444"/>
      <c r="I64" s="440"/>
      <c r="J64" s="445"/>
      <c r="K64" s="446"/>
      <c r="L64" s="440"/>
      <c r="M64" s="440"/>
      <c r="N64" s="21" t="s">
        <v>59</v>
      </c>
      <c r="O64" s="22" t="s">
        <v>38</v>
      </c>
      <c r="P64" s="22" t="s">
        <v>150</v>
      </c>
      <c r="Q64" s="22" t="s">
        <v>38</v>
      </c>
      <c r="R64" s="23" t="s">
        <v>38</v>
      </c>
      <c r="S64" s="24" t="s">
        <v>39</v>
      </c>
      <c r="T64" s="25"/>
    </row>
    <row r="65" spans="1:20" s="13" customFormat="1" ht="29.25" customHeight="1">
      <c r="A65" s="437" t="s">
        <v>151</v>
      </c>
      <c r="B65" s="438" t="s">
        <v>152</v>
      </c>
      <c r="C65" s="439" t="s">
        <v>153</v>
      </c>
      <c r="D65" s="440" t="s">
        <v>26</v>
      </c>
      <c r="E65" s="441" t="s">
        <v>154</v>
      </c>
      <c r="F65" s="442">
        <f>H65*2000</f>
        <v>46000</v>
      </c>
      <c r="G65" s="443" t="s">
        <v>27</v>
      </c>
      <c r="H65" s="444">
        <v>23</v>
      </c>
      <c r="I65" s="440" t="s">
        <v>28</v>
      </c>
      <c r="J65" s="445" t="s">
        <v>151</v>
      </c>
      <c r="K65" s="446"/>
      <c r="L65" s="440" t="s">
        <v>29</v>
      </c>
      <c r="M65" s="440" t="s">
        <v>29</v>
      </c>
      <c r="N65" s="19"/>
      <c r="O65" s="20" t="s">
        <v>50</v>
      </c>
      <c r="P65" s="20"/>
      <c r="Q65" s="20"/>
      <c r="R65" s="20" t="s">
        <v>55</v>
      </c>
      <c r="S65" s="447"/>
      <c r="T65" s="447"/>
    </row>
    <row r="66" spans="1:20" s="13" customFormat="1" ht="12.75">
      <c r="A66" s="437"/>
      <c r="B66" s="438"/>
      <c r="C66" s="439"/>
      <c r="D66" s="440"/>
      <c r="E66" s="441"/>
      <c r="F66" s="442"/>
      <c r="G66" s="443"/>
      <c r="H66" s="444"/>
      <c r="I66" s="440"/>
      <c r="J66" s="445"/>
      <c r="K66" s="446"/>
      <c r="L66" s="440"/>
      <c r="M66" s="440"/>
      <c r="N66" s="21" t="s">
        <v>59</v>
      </c>
      <c r="O66" s="22" t="s">
        <v>38</v>
      </c>
      <c r="P66" s="22" t="s">
        <v>38</v>
      </c>
      <c r="Q66" s="22" t="s">
        <v>38</v>
      </c>
      <c r="R66" s="23" t="s">
        <v>38</v>
      </c>
      <c r="S66" s="24" t="s">
        <v>39</v>
      </c>
      <c r="T66" s="25"/>
    </row>
    <row r="67" spans="1:20" s="13" customFormat="1" ht="29.25" customHeight="1">
      <c r="A67" s="437" t="s">
        <v>155</v>
      </c>
      <c r="B67" s="438" t="s">
        <v>156</v>
      </c>
      <c r="C67" s="439" t="s">
        <v>157</v>
      </c>
      <c r="D67" s="440" t="s">
        <v>26</v>
      </c>
      <c r="E67" s="441">
        <v>2014</v>
      </c>
      <c r="F67" s="442">
        <f>H67*3961</f>
        <v>1564832.66</v>
      </c>
      <c r="G67" s="443" t="s">
        <v>27</v>
      </c>
      <c r="H67" s="444">
        <v>395.06</v>
      </c>
      <c r="I67" s="440" t="s">
        <v>28</v>
      </c>
      <c r="J67" s="445" t="s">
        <v>155</v>
      </c>
      <c r="K67" s="446"/>
      <c r="L67" s="440" t="s">
        <v>26</v>
      </c>
      <c r="M67" s="440" t="s">
        <v>29</v>
      </c>
      <c r="N67" s="19" t="s">
        <v>30</v>
      </c>
      <c r="O67" s="20" t="s">
        <v>50</v>
      </c>
      <c r="P67" s="20" t="s">
        <v>32</v>
      </c>
      <c r="Q67" s="20" t="s">
        <v>33</v>
      </c>
      <c r="R67" s="20" t="s">
        <v>34</v>
      </c>
      <c r="S67" s="447" t="s">
        <v>26</v>
      </c>
      <c r="T67" s="447"/>
    </row>
    <row r="68" spans="1:20" s="13" customFormat="1" ht="12.75">
      <c r="A68" s="437"/>
      <c r="B68" s="438"/>
      <c r="C68" s="439"/>
      <c r="D68" s="440"/>
      <c r="E68" s="441"/>
      <c r="F68" s="442"/>
      <c r="G68" s="443"/>
      <c r="H68" s="444"/>
      <c r="I68" s="440"/>
      <c r="J68" s="445"/>
      <c r="K68" s="446"/>
      <c r="L68" s="440"/>
      <c r="M68" s="440"/>
      <c r="N68" s="21" t="s">
        <v>46</v>
      </c>
      <c r="O68" s="22" t="s">
        <v>38</v>
      </c>
      <c r="P68" s="22" t="s">
        <v>38</v>
      </c>
      <c r="Q68" s="22" t="s">
        <v>38</v>
      </c>
      <c r="R68" s="23" t="s">
        <v>38</v>
      </c>
      <c r="S68" s="24" t="s">
        <v>39</v>
      </c>
      <c r="T68" s="25" t="s">
        <v>40</v>
      </c>
    </row>
    <row r="69" spans="1:20" s="13" customFormat="1" ht="29.25" customHeight="1">
      <c r="A69" s="437" t="s">
        <v>158</v>
      </c>
      <c r="B69" s="438" t="s">
        <v>159</v>
      </c>
      <c r="C69" s="439" t="s">
        <v>153</v>
      </c>
      <c r="D69" s="440" t="s">
        <v>26</v>
      </c>
      <c r="E69" s="441">
        <v>1930</v>
      </c>
      <c r="F69" s="442">
        <f>H69*3961</f>
        <v>3198111.4</v>
      </c>
      <c r="G69" s="443" t="s">
        <v>27</v>
      </c>
      <c r="H69" s="444">
        <v>807.4</v>
      </c>
      <c r="I69" s="440" t="s">
        <v>28</v>
      </c>
      <c r="J69" s="445" t="s">
        <v>158</v>
      </c>
      <c r="K69" s="446"/>
      <c r="L69" s="440" t="s">
        <v>26</v>
      </c>
      <c r="M69" s="440" t="s">
        <v>29</v>
      </c>
      <c r="N69" s="19" t="s">
        <v>30</v>
      </c>
      <c r="O69" s="20" t="s">
        <v>43</v>
      </c>
      <c r="P69" s="20" t="s">
        <v>44</v>
      </c>
      <c r="Q69" s="20" t="s">
        <v>33</v>
      </c>
      <c r="R69" s="20" t="s">
        <v>34</v>
      </c>
      <c r="S69" s="447" t="s">
        <v>26</v>
      </c>
      <c r="T69" s="447"/>
    </row>
    <row r="70" spans="1:20" s="13" customFormat="1" ht="12.75">
      <c r="A70" s="437"/>
      <c r="B70" s="438"/>
      <c r="C70" s="439"/>
      <c r="D70" s="440"/>
      <c r="E70" s="441"/>
      <c r="F70" s="442"/>
      <c r="G70" s="443"/>
      <c r="H70" s="444"/>
      <c r="I70" s="440"/>
      <c r="J70" s="445"/>
      <c r="K70" s="446"/>
      <c r="L70" s="440"/>
      <c r="M70" s="440"/>
      <c r="N70" s="21" t="s">
        <v>160</v>
      </c>
      <c r="O70" s="22" t="s">
        <v>38</v>
      </c>
      <c r="P70" s="22" t="s">
        <v>38</v>
      </c>
      <c r="Q70" s="22" t="s">
        <v>38</v>
      </c>
      <c r="R70" s="23" t="s">
        <v>38</v>
      </c>
      <c r="S70" s="24" t="s">
        <v>39</v>
      </c>
      <c r="T70" s="25" t="s">
        <v>40</v>
      </c>
    </row>
    <row r="71" spans="1:20" s="13" customFormat="1" ht="29.25" customHeight="1">
      <c r="A71" s="437" t="s">
        <v>161</v>
      </c>
      <c r="B71" s="438" t="s">
        <v>162</v>
      </c>
      <c r="C71" s="439" t="s">
        <v>163</v>
      </c>
      <c r="D71" s="440" t="s">
        <v>26</v>
      </c>
      <c r="E71" s="441">
        <v>1929</v>
      </c>
      <c r="F71" s="442">
        <f>H71*2000</f>
        <v>102600</v>
      </c>
      <c r="G71" s="443" t="s">
        <v>27</v>
      </c>
      <c r="H71" s="444">
        <v>51.3</v>
      </c>
      <c r="I71" s="440" t="s">
        <v>28</v>
      </c>
      <c r="J71" s="445" t="s">
        <v>161</v>
      </c>
      <c r="K71" s="446"/>
      <c r="L71" s="440" t="s">
        <v>26</v>
      </c>
      <c r="M71" s="440" t="s">
        <v>29</v>
      </c>
      <c r="N71" s="19"/>
      <c r="O71" s="20" t="s">
        <v>31</v>
      </c>
      <c r="P71" s="20"/>
      <c r="Q71" s="20" t="s">
        <v>33</v>
      </c>
      <c r="R71" s="20" t="s">
        <v>34</v>
      </c>
      <c r="S71" s="447"/>
      <c r="T71" s="447"/>
    </row>
    <row r="72" spans="1:20" s="13" customFormat="1" ht="12.75">
      <c r="A72" s="437"/>
      <c r="B72" s="438"/>
      <c r="C72" s="439"/>
      <c r="D72" s="440"/>
      <c r="E72" s="441"/>
      <c r="F72" s="442"/>
      <c r="G72" s="443"/>
      <c r="H72" s="444"/>
      <c r="I72" s="440"/>
      <c r="J72" s="445"/>
      <c r="K72" s="446"/>
      <c r="L72" s="440"/>
      <c r="M72" s="440"/>
      <c r="N72" s="21" t="s">
        <v>59</v>
      </c>
      <c r="O72" s="22" t="s">
        <v>38</v>
      </c>
      <c r="P72" s="22" t="s">
        <v>38</v>
      </c>
      <c r="Q72" s="22" t="s">
        <v>38</v>
      </c>
      <c r="R72" s="23" t="s">
        <v>38</v>
      </c>
      <c r="S72" s="24" t="s">
        <v>39</v>
      </c>
      <c r="T72" s="25"/>
    </row>
    <row r="73" spans="1:20" s="13" customFormat="1" ht="29.25" customHeight="1">
      <c r="A73" s="437" t="s">
        <v>164</v>
      </c>
      <c r="B73" s="438" t="s">
        <v>165</v>
      </c>
      <c r="C73" s="439" t="s">
        <v>75</v>
      </c>
      <c r="D73" s="440" t="s">
        <v>26</v>
      </c>
      <c r="E73" s="441">
        <v>1893</v>
      </c>
      <c r="F73" s="442">
        <f>H73*2000</f>
        <v>233880</v>
      </c>
      <c r="G73" s="443" t="s">
        <v>27</v>
      </c>
      <c r="H73" s="444">
        <v>116.94</v>
      </c>
      <c r="I73" s="440" t="s">
        <v>166</v>
      </c>
      <c r="J73" s="445" t="s">
        <v>164</v>
      </c>
      <c r="K73" s="446"/>
      <c r="L73" s="440" t="s">
        <v>26</v>
      </c>
      <c r="M73" s="440" t="s">
        <v>29</v>
      </c>
      <c r="N73" s="19"/>
      <c r="O73" s="20"/>
      <c r="P73" s="20"/>
      <c r="Q73" s="20" t="s">
        <v>33</v>
      </c>
      <c r="R73" s="20" t="s">
        <v>45</v>
      </c>
      <c r="S73" s="447"/>
      <c r="T73" s="447"/>
    </row>
    <row r="74" spans="1:20" s="13" customFormat="1" ht="12.75">
      <c r="A74" s="437"/>
      <c r="B74" s="438"/>
      <c r="C74" s="439"/>
      <c r="D74" s="440"/>
      <c r="E74" s="441"/>
      <c r="F74" s="442"/>
      <c r="G74" s="443"/>
      <c r="H74" s="444"/>
      <c r="I74" s="440"/>
      <c r="J74" s="445"/>
      <c r="K74" s="446"/>
      <c r="L74" s="440"/>
      <c r="M74" s="440"/>
      <c r="N74" s="21" t="s">
        <v>59</v>
      </c>
      <c r="O74" s="22" t="s">
        <v>167</v>
      </c>
      <c r="P74" s="22" t="s">
        <v>38</v>
      </c>
      <c r="Q74" s="22" t="s">
        <v>38</v>
      </c>
      <c r="R74" s="23" t="s">
        <v>38</v>
      </c>
      <c r="S74" s="24" t="s">
        <v>39</v>
      </c>
      <c r="T74" s="25"/>
    </row>
    <row r="75" spans="1:20" s="13" customFormat="1" ht="29.25" customHeight="1">
      <c r="A75" s="437" t="s">
        <v>168</v>
      </c>
      <c r="B75" s="438" t="s">
        <v>165</v>
      </c>
      <c r="C75" s="439" t="s">
        <v>90</v>
      </c>
      <c r="D75" s="440" t="s">
        <v>26</v>
      </c>
      <c r="E75" s="441">
        <v>1920</v>
      </c>
      <c r="F75" s="442">
        <f>H75*2000</f>
        <v>381840</v>
      </c>
      <c r="G75" s="443" t="s">
        <v>27</v>
      </c>
      <c r="H75" s="444">
        <v>190.92</v>
      </c>
      <c r="I75" s="440" t="s">
        <v>166</v>
      </c>
      <c r="J75" s="445" t="s">
        <v>168</v>
      </c>
      <c r="K75" s="446"/>
      <c r="L75" s="440" t="s">
        <v>29</v>
      </c>
      <c r="M75" s="440" t="s">
        <v>29</v>
      </c>
      <c r="N75" s="19"/>
      <c r="O75" s="20" t="s">
        <v>31</v>
      </c>
      <c r="P75" s="20"/>
      <c r="Q75" s="20" t="s">
        <v>33</v>
      </c>
      <c r="R75" s="20" t="s">
        <v>169</v>
      </c>
      <c r="S75" s="447"/>
      <c r="T75" s="447"/>
    </row>
    <row r="76" spans="1:20" s="13" customFormat="1" ht="12.75">
      <c r="A76" s="437"/>
      <c r="B76" s="438"/>
      <c r="C76" s="439"/>
      <c r="D76" s="440"/>
      <c r="E76" s="441"/>
      <c r="F76" s="442"/>
      <c r="G76" s="443"/>
      <c r="H76" s="444"/>
      <c r="I76" s="440"/>
      <c r="J76" s="445"/>
      <c r="K76" s="446"/>
      <c r="L76" s="440"/>
      <c r="M76" s="440"/>
      <c r="N76" s="21" t="s">
        <v>59</v>
      </c>
      <c r="O76" s="22" t="s">
        <v>170</v>
      </c>
      <c r="P76" s="22" t="s">
        <v>38</v>
      </c>
      <c r="Q76" s="22" t="s">
        <v>38</v>
      </c>
      <c r="R76" s="23" t="s">
        <v>38</v>
      </c>
      <c r="S76" s="24" t="s">
        <v>39</v>
      </c>
      <c r="T76" s="25"/>
    </row>
    <row r="77" spans="1:20" s="13" customFormat="1" ht="29.25" customHeight="1">
      <c r="A77" s="437" t="s">
        <v>171</v>
      </c>
      <c r="B77" s="438" t="s">
        <v>165</v>
      </c>
      <c r="C77" s="439" t="s">
        <v>172</v>
      </c>
      <c r="D77" s="440" t="s">
        <v>26</v>
      </c>
      <c r="E77" s="441">
        <v>1925</v>
      </c>
      <c r="F77" s="442">
        <f>H77*2000</f>
        <v>158200</v>
      </c>
      <c r="G77" s="443" t="s">
        <v>27</v>
      </c>
      <c r="H77" s="444">
        <v>79.1</v>
      </c>
      <c r="I77" s="440" t="s">
        <v>166</v>
      </c>
      <c r="J77" s="445" t="s">
        <v>171</v>
      </c>
      <c r="K77" s="446"/>
      <c r="L77" s="440" t="s">
        <v>29</v>
      </c>
      <c r="M77" s="440" t="s">
        <v>29</v>
      </c>
      <c r="N77" s="19"/>
      <c r="O77" s="20"/>
      <c r="P77" s="20"/>
      <c r="Q77" s="20" t="s">
        <v>33</v>
      </c>
      <c r="R77" s="20" t="s">
        <v>169</v>
      </c>
      <c r="S77" s="447"/>
      <c r="T77" s="447"/>
    </row>
    <row r="78" spans="1:20" s="13" customFormat="1" ht="12.75">
      <c r="A78" s="437"/>
      <c r="B78" s="438"/>
      <c r="C78" s="439"/>
      <c r="D78" s="440"/>
      <c r="E78" s="441"/>
      <c r="F78" s="442"/>
      <c r="G78" s="443"/>
      <c r="H78" s="444"/>
      <c r="I78" s="440"/>
      <c r="J78" s="445"/>
      <c r="K78" s="446"/>
      <c r="L78" s="440"/>
      <c r="M78" s="440"/>
      <c r="N78" s="21" t="s">
        <v>59</v>
      </c>
      <c r="O78" s="22" t="s">
        <v>167</v>
      </c>
      <c r="P78" s="22" t="s">
        <v>38</v>
      </c>
      <c r="Q78" s="22" t="s">
        <v>38</v>
      </c>
      <c r="R78" s="23" t="s">
        <v>38</v>
      </c>
      <c r="S78" s="24" t="s">
        <v>39</v>
      </c>
      <c r="T78" s="25"/>
    </row>
    <row r="79" spans="1:20" s="13" customFormat="1" ht="29.25" customHeight="1">
      <c r="A79" s="437" t="s">
        <v>173</v>
      </c>
      <c r="B79" s="438" t="s">
        <v>174</v>
      </c>
      <c r="C79" s="439" t="s">
        <v>90</v>
      </c>
      <c r="D79" s="440" t="s">
        <v>26</v>
      </c>
      <c r="E79" s="441">
        <v>1925</v>
      </c>
      <c r="F79" s="442">
        <f>H79*2000</f>
        <v>50200</v>
      </c>
      <c r="G79" s="443" t="s">
        <v>27</v>
      </c>
      <c r="H79" s="444">
        <v>25.1</v>
      </c>
      <c r="I79" s="440" t="s">
        <v>166</v>
      </c>
      <c r="J79" s="445" t="s">
        <v>173</v>
      </c>
      <c r="K79" s="446"/>
      <c r="L79" s="440" t="s">
        <v>29</v>
      </c>
      <c r="M79" s="440" t="s">
        <v>29</v>
      </c>
      <c r="N79" s="19"/>
      <c r="O79" s="20"/>
      <c r="P79" s="20"/>
      <c r="Q79" s="20" t="s">
        <v>33</v>
      </c>
      <c r="R79" s="20" t="s">
        <v>55</v>
      </c>
      <c r="S79" s="447"/>
      <c r="T79" s="447"/>
    </row>
    <row r="80" spans="1:20" s="13" customFormat="1" ht="12.75">
      <c r="A80" s="437"/>
      <c r="B80" s="438"/>
      <c r="C80" s="439"/>
      <c r="D80" s="440"/>
      <c r="E80" s="441"/>
      <c r="F80" s="442"/>
      <c r="G80" s="443"/>
      <c r="H80" s="444"/>
      <c r="I80" s="440"/>
      <c r="J80" s="445"/>
      <c r="K80" s="446"/>
      <c r="L80" s="440"/>
      <c r="M80" s="440"/>
      <c r="N80" s="21" t="s">
        <v>59</v>
      </c>
      <c r="O80" s="22" t="s">
        <v>167</v>
      </c>
      <c r="P80" s="22" t="s">
        <v>38</v>
      </c>
      <c r="Q80" s="22" t="s">
        <v>38</v>
      </c>
      <c r="R80" s="23" t="s">
        <v>38</v>
      </c>
      <c r="S80" s="24" t="s">
        <v>39</v>
      </c>
      <c r="T80" s="25"/>
    </row>
    <row r="81" spans="1:20" s="13" customFormat="1" ht="29.25" customHeight="1">
      <c r="A81" s="437" t="s">
        <v>175</v>
      </c>
      <c r="B81" s="438" t="s">
        <v>165</v>
      </c>
      <c r="C81" s="439" t="s">
        <v>176</v>
      </c>
      <c r="D81" s="440" t="s">
        <v>26</v>
      </c>
      <c r="E81" s="441">
        <v>1933</v>
      </c>
      <c r="F81" s="442">
        <f>H81*2000</f>
        <v>151940</v>
      </c>
      <c r="G81" s="443" t="s">
        <v>27</v>
      </c>
      <c r="H81" s="444">
        <v>75.97</v>
      </c>
      <c r="I81" s="440" t="s">
        <v>166</v>
      </c>
      <c r="J81" s="445" t="s">
        <v>175</v>
      </c>
      <c r="K81" s="446"/>
      <c r="L81" s="440" t="s">
        <v>29</v>
      </c>
      <c r="M81" s="440" t="s">
        <v>29</v>
      </c>
      <c r="N81" s="19"/>
      <c r="O81" s="20" t="s">
        <v>43</v>
      </c>
      <c r="P81" s="20"/>
      <c r="Q81" s="20" t="s">
        <v>33</v>
      </c>
      <c r="R81" s="20" t="s">
        <v>34</v>
      </c>
      <c r="S81" s="447"/>
      <c r="T81" s="447"/>
    </row>
    <row r="82" spans="1:20" s="13" customFormat="1" ht="12.75">
      <c r="A82" s="437"/>
      <c r="B82" s="438"/>
      <c r="C82" s="439"/>
      <c r="D82" s="440"/>
      <c r="E82" s="441"/>
      <c r="F82" s="442"/>
      <c r="G82" s="443"/>
      <c r="H82" s="444"/>
      <c r="I82" s="440"/>
      <c r="J82" s="445"/>
      <c r="K82" s="446"/>
      <c r="L82" s="440"/>
      <c r="M82" s="440"/>
      <c r="N82" s="21" t="s">
        <v>59</v>
      </c>
      <c r="O82" s="22" t="s">
        <v>38</v>
      </c>
      <c r="P82" s="22" t="s">
        <v>38</v>
      </c>
      <c r="Q82" s="22" t="s">
        <v>38</v>
      </c>
      <c r="R82" s="23" t="s">
        <v>38</v>
      </c>
      <c r="S82" s="24" t="s">
        <v>39</v>
      </c>
      <c r="T82" s="25"/>
    </row>
    <row r="83" spans="1:20" s="13" customFormat="1" ht="29.25" customHeight="1">
      <c r="A83" s="437" t="s">
        <v>177</v>
      </c>
      <c r="B83" s="438" t="s">
        <v>165</v>
      </c>
      <c r="C83" s="439" t="s">
        <v>178</v>
      </c>
      <c r="D83" s="440" t="s">
        <v>29</v>
      </c>
      <c r="E83" s="441">
        <v>1890</v>
      </c>
      <c r="F83" s="442">
        <f>H83*2000</f>
        <v>77600</v>
      </c>
      <c r="G83" s="443" t="s">
        <v>27</v>
      </c>
      <c r="H83" s="444">
        <v>38.8</v>
      </c>
      <c r="I83" s="440" t="s">
        <v>166</v>
      </c>
      <c r="J83" s="445" t="s">
        <v>177</v>
      </c>
      <c r="K83" s="446"/>
      <c r="L83" s="440" t="s">
        <v>29</v>
      </c>
      <c r="M83" s="440" t="s">
        <v>29</v>
      </c>
      <c r="N83" s="19"/>
      <c r="O83" s="20" t="s">
        <v>50</v>
      </c>
      <c r="P83" s="20"/>
      <c r="Q83" s="20" t="s">
        <v>33</v>
      </c>
      <c r="R83" s="20" t="s">
        <v>45</v>
      </c>
      <c r="S83" s="447"/>
      <c r="T83" s="447"/>
    </row>
    <row r="84" spans="1:20" s="13" customFormat="1" ht="12.75">
      <c r="A84" s="437"/>
      <c r="B84" s="438"/>
      <c r="C84" s="439"/>
      <c r="D84" s="440"/>
      <c r="E84" s="441"/>
      <c r="F84" s="442"/>
      <c r="G84" s="443"/>
      <c r="H84" s="444"/>
      <c r="I84" s="440"/>
      <c r="J84" s="445"/>
      <c r="K84" s="446"/>
      <c r="L84" s="440"/>
      <c r="M84" s="440"/>
      <c r="N84" s="21" t="s">
        <v>59</v>
      </c>
      <c r="O84" s="22" t="s">
        <v>170</v>
      </c>
      <c r="P84" s="22" t="s">
        <v>38</v>
      </c>
      <c r="Q84" s="22" t="s">
        <v>38</v>
      </c>
      <c r="R84" s="23" t="s">
        <v>38</v>
      </c>
      <c r="S84" s="24" t="s">
        <v>39</v>
      </c>
      <c r="T84" s="25"/>
    </row>
    <row r="85" spans="1:20" s="13" customFormat="1" ht="29.25" customHeight="1">
      <c r="A85" s="437" t="s">
        <v>179</v>
      </c>
      <c r="B85" s="438" t="s">
        <v>180</v>
      </c>
      <c r="C85" s="439" t="s">
        <v>181</v>
      </c>
      <c r="D85" s="440" t="s">
        <v>29</v>
      </c>
      <c r="E85" s="441">
        <v>1890</v>
      </c>
      <c r="F85" s="442">
        <f>H85*2000</f>
        <v>132980</v>
      </c>
      <c r="G85" s="443" t="s">
        <v>27</v>
      </c>
      <c r="H85" s="444">
        <v>66.49</v>
      </c>
      <c r="I85" s="440" t="s">
        <v>166</v>
      </c>
      <c r="J85" s="445" t="s">
        <v>179</v>
      </c>
      <c r="K85" s="446"/>
      <c r="L85" s="440" t="s">
        <v>29</v>
      </c>
      <c r="M85" s="440" t="s">
        <v>29</v>
      </c>
      <c r="N85" s="19"/>
      <c r="O85" s="20" t="s">
        <v>31</v>
      </c>
      <c r="P85" s="20"/>
      <c r="Q85" s="20" t="s">
        <v>33</v>
      </c>
      <c r="R85" s="20" t="s">
        <v>45</v>
      </c>
      <c r="S85" s="447"/>
      <c r="T85" s="447"/>
    </row>
    <row r="86" spans="1:20" s="13" customFormat="1" ht="12.75">
      <c r="A86" s="437"/>
      <c r="B86" s="438"/>
      <c r="C86" s="439"/>
      <c r="D86" s="440"/>
      <c r="E86" s="441"/>
      <c r="F86" s="442"/>
      <c r="G86" s="443"/>
      <c r="H86" s="444"/>
      <c r="I86" s="440"/>
      <c r="J86" s="445"/>
      <c r="K86" s="446"/>
      <c r="L86" s="440"/>
      <c r="M86" s="440"/>
      <c r="N86" s="21" t="s">
        <v>59</v>
      </c>
      <c r="O86" s="22" t="s">
        <v>38</v>
      </c>
      <c r="P86" s="22" t="s">
        <v>38</v>
      </c>
      <c r="Q86" s="22" t="s">
        <v>38</v>
      </c>
      <c r="R86" s="23" t="s">
        <v>38</v>
      </c>
      <c r="S86" s="24" t="s">
        <v>39</v>
      </c>
      <c r="T86" s="25"/>
    </row>
    <row r="87" spans="1:20" s="13" customFormat="1" ht="29.25" customHeight="1">
      <c r="A87" s="437" t="s">
        <v>182</v>
      </c>
      <c r="B87" s="438" t="s">
        <v>183</v>
      </c>
      <c r="C87" s="439" t="s">
        <v>184</v>
      </c>
      <c r="D87" s="440" t="s">
        <v>26</v>
      </c>
      <c r="E87" s="441">
        <v>1980</v>
      </c>
      <c r="F87" s="442">
        <f>H87*2000</f>
        <v>39960</v>
      </c>
      <c r="G87" s="443" t="s">
        <v>27</v>
      </c>
      <c r="H87" s="444">
        <v>19.98</v>
      </c>
      <c r="I87" s="440" t="s">
        <v>166</v>
      </c>
      <c r="J87" s="445" t="s">
        <v>182</v>
      </c>
      <c r="K87" s="446"/>
      <c r="L87" s="440" t="s">
        <v>29</v>
      </c>
      <c r="M87" s="440" t="s">
        <v>29</v>
      </c>
      <c r="N87" s="19"/>
      <c r="O87" s="20" t="s">
        <v>43</v>
      </c>
      <c r="P87" s="20"/>
      <c r="Q87" s="20" t="s">
        <v>33</v>
      </c>
      <c r="R87" s="20" t="s">
        <v>55</v>
      </c>
      <c r="S87" s="447"/>
      <c r="T87" s="447"/>
    </row>
    <row r="88" spans="1:20" s="13" customFormat="1" ht="12.75">
      <c r="A88" s="437"/>
      <c r="B88" s="438"/>
      <c r="C88" s="439"/>
      <c r="D88" s="440"/>
      <c r="E88" s="441"/>
      <c r="F88" s="442"/>
      <c r="G88" s="443"/>
      <c r="H88" s="444"/>
      <c r="I88" s="440"/>
      <c r="J88" s="445"/>
      <c r="K88" s="446"/>
      <c r="L88" s="440"/>
      <c r="M88" s="440"/>
      <c r="N88" s="21" t="s">
        <v>59</v>
      </c>
      <c r="O88" s="22" t="s">
        <v>38</v>
      </c>
      <c r="P88" s="22" t="s">
        <v>38</v>
      </c>
      <c r="Q88" s="22" t="s">
        <v>38</v>
      </c>
      <c r="R88" s="23" t="s">
        <v>38</v>
      </c>
      <c r="S88" s="24" t="s">
        <v>39</v>
      </c>
      <c r="T88" s="25"/>
    </row>
    <row r="89" spans="1:20" s="13" customFormat="1" ht="29.25" customHeight="1">
      <c r="A89" s="437" t="s">
        <v>185</v>
      </c>
      <c r="B89" s="438" t="s">
        <v>180</v>
      </c>
      <c r="C89" s="439" t="s">
        <v>86</v>
      </c>
      <c r="D89" s="440" t="s">
        <v>26</v>
      </c>
      <c r="E89" s="441" t="s">
        <v>154</v>
      </c>
      <c r="F89" s="442">
        <f>H89*2000</f>
        <v>363960</v>
      </c>
      <c r="G89" s="443" t="s">
        <v>27</v>
      </c>
      <c r="H89" s="444">
        <v>181.98</v>
      </c>
      <c r="I89" s="440" t="s">
        <v>166</v>
      </c>
      <c r="J89" s="445" t="s">
        <v>185</v>
      </c>
      <c r="K89" s="446"/>
      <c r="L89" s="440" t="s">
        <v>26</v>
      </c>
      <c r="M89" s="440" t="s">
        <v>29</v>
      </c>
      <c r="N89" s="19"/>
      <c r="O89" s="20" t="s">
        <v>43</v>
      </c>
      <c r="P89" s="20"/>
      <c r="Q89" s="20" t="s">
        <v>33</v>
      </c>
      <c r="R89" s="20" t="s">
        <v>45</v>
      </c>
      <c r="S89" s="447"/>
      <c r="T89" s="447"/>
    </row>
    <row r="90" spans="1:20" s="13" customFormat="1" ht="12.75">
      <c r="A90" s="437"/>
      <c r="B90" s="438"/>
      <c r="C90" s="439"/>
      <c r="D90" s="440"/>
      <c r="E90" s="441"/>
      <c r="F90" s="442"/>
      <c r="G90" s="443"/>
      <c r="H90" s="444"/>
      <c r="I90" s="440"/>
      <c r="J90" s="445"/>
      <c r="K90" s="446"/>
      <c r="L90" s="440"/>
      <c r="M90" s="440"/>
      <c r="N90" s="21" t="s">
        <v>59</v>
      </c>
      <c r="O90" s="22" t="s">
        <v>38</v>
      </c>
      <c r="P90" s="22" t="s">
        <v>38</v>
      </c>
      <c r="Q90" s="22" t="s">
        <v>38</v>
      </c>
      <c r="R90" s="23" t="s">
        <v>38</v>
      </c>
      <c r="S90" s="24" t="s">
        <v>39</v>
      </c>
      <c r="T90" s="25"/>
    </row>
    <row r="91" spans="1:20" s="13" customFormat="1" ht="29.25" customHeight="1">
      <c r="A91" s="437" t="s">
        <v>186</v>
      </c>
      <c r="B91" s="438" t="s">
        <v>165</v>
      </c>
      <c r="C91" s="439" t="s">
        <v>54</v>
      </c>
      <c r="D91" s="440" t="s">
        <v>26</v>
      </c>
      <c r="E91" s="441" t="s">
        <v>154</v>
      </c>
      <c r="F91" s="442">
        <f>H91*2000</f>
        <v>50080</v>
      </c>
      <c r="G91" s="443" t="s">
        <v>27</v>
      </c>
      <c r="H91" s="444">
        <v>25.04</v>
      </c>
      <c r="I91" s="440" t="s">
        <v>166</v>
      </c>
      <c r="J91" s="445" t="s">
        <v>186</v>
      </c>
      <c r="K91" s="446"/>
      <c r="L91" s="440" t="s">
        <v>29</v>
      </c>
      <c r="M91" s="440" t="s">
        <v>29</v>
      </c>
      <c r="N91" s="19"/>
      <c r="O91" s="20" t="s">
        <v>31</v>
      </c>
      <c r="P91" s="20"/>
      <c r="Q91" s="20" t="s">
        <v>33</v>
      </c>
      <c r="R91" s="20" t="s">
        <v>55</v>
      </c>
      <c r="S91" s="447"/>
      <c r="T91" s="447"/>
    </row>
    <row r="92" spans="1:20" s="13" customFormat="1" ht="12.75">
      <c r="A92" s="437"/>
      <c r="B92" s="438"/>
      <c r="C92" s="439"/>
      <c r="D92" s="440"/>
      <c r="E92" s="441"/>
      <c r="F92" s="442"/>
      <c r="G92" s="443"/>
      <c r="H92" s="444"/>
      <c r="I92" s="440"/>
      <c r="J92" s="445"/>
      <c r="K92" s="446"/>
      <c r="L92" s="440"/>
      <c r="M92" s="440"/>
      <c r="N92" s="21" t="s">
        <v>59</v>
      </c>
      <c r="O92" s="22" t="s">
        <v>38</v>
      </c>
      <c r="P92" s="22" t="s">
        <v>38</v>
      </c>
      <c r="Q92" s="22" t="s">
        <v>38</v>
      </c>
      <c r="R92" s="23" t="s">
        <v>38</v>
      </c>
      <c r="S92" s="24" t="s">
        <v>39</v>
      </c>
      <c r="T92" s="25"/>
    </row>
    <row r="93" spans="1:20" s="13" customFormat="1" ht="29.25" customHeight="1">
      <c r="A93" s="437" t="s">
        <v>187</v>
      </c>
      <c r="B93" s="438" t="s">
        <v>180</v>
      </c>
      <c r="C93" s="439" t="s">
        <v>48</v>
      </c>
      <c r="D93" s="440" t="s">
        <v>26</v>
      </c>
      <c r="E93" s="441">
        <v>1928</v>
      </c>
      <c r="F93" s="442">
        <f>H93*2000</f>
        <v>50080</v>
      </c>
      <c r="G93" s="443" t="s">
        <v>27</v>
      </c>
      <c r="H93" s="444">
        <v>25.04</v>
      </c>
      <c r="I93" s="440" t="s">
        <v>166</v>
      </c>
      <c r="J93" s="445" t="s">
        <v>187</v>
      </c>
      <c r="K93" s="446"/>
      <c r="L93" s="440" t="s">
        <v>29</v>
      </c>
      <c r="M93" s="440" t="s">
        <v>29</v>
      </c>
      <c r="N93" s="19"/>
      <c r="O93" s="20" t="s">
        <v>31</v>
      </c>
      <c r="P93" s="20"/>
      <c r="Q93" s="20" t="s">
        <v>33</v>
      </c>
      <c r="R93" s="20" t="s">
        <v>55</v>
      </c>
      <c r="S93" s="447"/>
      <c r="T93" s="447"/>
    </row>
    <row r="94" spans="1:20" s="13" customFormat="1" ht="12.75">
      <c r="A94" s="437"/>
      <c r="B94" s="438"/>
      <c r="C94" s="439"/>
      <c r="D94" s="440"/>
      <c r="E94" s="441"/>
      <c r="F94" s="442"/>
      <c r="G94" s="443"/>
      <c r="H94" s="444"/>
      <c r="I94" s="440"/>
      <c r="J94" s="445"/>
      <c r="K94" s="446"/>
      <c r="L94" s="440"/>
      <c r="M94" s="440"/>
      <c r="N94" s="21" t="s">
        <v>59</v>
      </c>
      <c r="O94" s="22" t="s">
        <v>38</v>
      </c>
      <c r="P94" s="22" t="s">
        <v>38</v>
      </c>
      <c r="Q94" s="22" t="s">
        <v>38</v>
      </c>
      <c r="R94" s="23" t="s">
        <v>38</v>
      </c>
      <c r="S94" s="24" t="s">
        <v>39</v>
      </c>
      <c r="T94" s="25"/>
    </row>
    <row r="95" spans="1:20" s="13" customFormat="1" ht="29.25" customHeight="1">
      <c r="A95" s="437" t="s">
        <v>188</v>
      </c>
      <c r="B95" s="438" t="s">
        <v>165</v>
      </c>
      <c r="C95" s="439" t="s">
        <v>48</v>
      </c>
      <c r="D95" s="440" t="s">
        <v>26</v>
      </c>
      <c r="E95" s="441">
        <v>1928</v>
      </c>
      <c r="F95" s="442">
        <f>H95*2000</f>
        <v>146400</v>
      </c>
      <c r="G95" s="443" t="s">
        <v>27</v>
      </c>
      <c r="H95" s="444">
        <v>73.2</v>
      </c>
      <c r="I95" s="440" t="s">
        <v>166</v>
      </c>
      <c r="J95" s="445" t="s">
        <v>188</v>
      </c>
      <c r="K95" s="446"/>
      <c r="L95" s="440" t="s">
        <v>29</v>
      </c>
      <c r="M95" s="440" t="s">
        <v>29</v>
      </c>
      <c r="N95" s="19"/>
      <c r="O95" s="20" t="s">
        <v>31</v>
      </c>
      <c r="P95" s="20"/>
      <c r="Q95" s="20" t="s">
        <v>33</v>
      </c>
      <c r="R95" s="20" t="s">
        <v>45</v>
      </c>
      <c r="S95" s="447"/>
      <c r="T95" s="447"/>
    </row>
    <row r="96" spans="1:20" s="13" customFormat="1" ht="12.75">
      <c r="A96" s="437"/>
      <c r="B96" s="438"/>
      <c r="C96" s="439"/>
      <c r="D96" s="440"/>
      <c r="E96" s="441"/>
      <c r="F96" s="442"/>
      <c r="G96" s="443"/>
      <c r="H96" s="444"/>
      <c r="I96" s="440"/>
      <c r="J96" s="445"/>
      <c r="K96" s="446"/>
      <c r="L96" s="440"/>
      <c r="M96" s="440"/>
      <c r="N96" s="21" t="s">
        <v>59</v>
      </c>
      <c r="O96" s="22" t="s">
        <v>38</v>
      </c>
      <c r="P96" s="22" t="s">
        <v>38</v>
      </c>
      <c r="Q96" s="22" t="s">
        <v>38</v>
      </c>
      <c r="R96" s="23" t="s">
        <v>38</v>
      </c>
      <c r="S96" s="24" t="s">
        <v>39</v>
      </c>
      <c r="T96" s="25"/>
    </row>
    <row r="97" spans="1:20" s="13" customFormat="1" ht="29.25" customHeight="1">
      <c r="A97" s="437" t="s">
        <v>189</v>
      </c>
      <c r="B97" s="438" t="s">
        <v>190</v>
      </c>
      <c r="C97" s="439" t="s">
        <v>163</v>
      </c>
      <c r="D97" s="440" t="s">
        <v>26</v>
      </c>
      <c r="E97" s="441">
        <v>1929</v>
      </c>
      <c r="F97" s="442">
        <f>H97*2000</f>
        <v>276800</v>
      </c>
      <c r="G97" s="443" t="s">
        <v>27</v>
      </c>
      <c r="H97" s="444">
        <v>138.4</v>
      </c>
      <c r="I97" s="440" t="s">
        <v>28</v>
      </c>
      <c r="J97" s="445" t="s">
        <v>189</v>
      </c>
      <c r="K97" s="446"/>
      <c r="L97" s="440" t="s">
        <v>26</v>
      </c>
      <c r="M97" s="440" t="s">
        <v>29</v>
      </c>
      <c r="N97" s="19"/>
      <c r="O97" s="20" t="s">
        <v>50</v>
      </c>
      <c r="P97" s="20"/>
      <c r="Q97" s="20" t="s">
        <v>33</v>
      </c>
      <c r="R97" s="20" t="s">
        <v>34</v>
      </c>
      <c r="S97" s="447"/>
      <c r="T97" s="447"/>
    </row>
    <row r="98" spans="1:20" s="13" customFormat="1" ht="24">
      <c r="A98" s="437"/>
      <c r="B98" s="438"/>
      <c r="C98" s="439"/>
      <c r="D98" s="440"/>
      <c r="E98" s="441"/>
      <c r="F98" s="442"/>
      <c r="G98" s="443"/>
      <c r="H98" s="444"/>
      <c r="I98" s="440"/>
      <c r="J98" s="445"/>
      <c r="K98" s="446"/>
      <c r="L98" s="440"/>
      <c r="M98" s="440"/>
      <c r="N98" s="21" t="s">
        <v>59</v>
      </c>
      <c r="O98" s="22" t="s">
        <v>191</v>
      </c>
      <c r="P98" s="22" t="s">
        <v>38</v>
      </c>
      <c r="Q98" s="22" t="s">
        <v>38</v>
      </c>
      <c r="R98" s="23" t="s">
        <v>38</v>
      </c>
      <c r="S98" s="24" t="s">
        <v>39</v>
      </c>
      <c r="T98" s="25"/>
    </row>
    <row r="99" spans="1:20" s="13" customFormat="1" ht="29.25" customHeight="1">
      <c r="A99" s="437" t="s">
        <v>192</v>
      </c>
      <c r="B99" s="438" t="s">
        <v>193</v>
      </c>
      <c r="C99" s="439" t="s">
        <v>194</v>
      </c>
      <c r="D99" s="440" t="s">
        <v>29</v>
      </c>
      <c r="E99" s="441" t="s">
        <v>195</v>
      </c>
      <c r="F99" s="442">
        <f>H99*2000</f>
        <v>266000</v>
      </c>
      <c r="G99" s="443" t="s">
        <v>27</v>
      </c>
      <c r="H99" s="444">
        <v>133</v>
      </c>
      <c r="I99" s="440" t="s">
        <v>166</v>
      </c>
      <c r="J99" s="445" t="s">
        <v>192</v>
      </c>
      <c r="K99" s="446"/>
      <c r="L99" s="440" t="s">
        <v>29</v>
      </c>
      <c r="M99" s="440" t="s">
        <v>29</v>
      </c>
      <c r="N99" s="19"/>
      <c r="O99" s="20"/>
      <c r="P99" s="20"/>
      <c r="Q99" s="20" t="s">
        <v>33</v>
      </c>
      <c r="R99" s="20" t="s">
        <v>34</v>
      </c>
      <c r="S99" s="447"/>
      <c r="T99" s="447"/>
    </row>
    <row r="100" spans="1:20" s="13" customFormat="1" ht="24">
      <c r="A100" s="437"/>
      <c r="B100" s="438"/>
      <c r="C100" s="439"/>
      <c r="D100" s="440"/>
      <c r="E100" s="441"/>
      <c r="F100" s="442"/>
      <c r="G100" s="443"/>
      <c r="H100" s="444"/>
      <c r="I100" s="440"/>
      <c r="J100" s="445"/>
      <c r="K100" s="446"/>
      <c r="L100" s="440"/>
      <c r="M100" s="440"/>
      <c r="N100" s="21" t="s">
        <v>59</v>
      </c>
      <c r="O100" s="22" t="s">
        <v>196</v>
      </c>
      <c r="P100" s="22" t="s">
        <v>38</v>
      </c>
      <c r="Q100" s="22" t="s">
        <v>38</v>
      </c>
      <c r="R100" s="23" t="s">
        <v>38</v>
      </c>
      <c r="S100" s="24" t="s">
        <v>39</v>
      </c>
      <c r="T100" s="25"/>
    </row>
    <row r="101" spans="1:20" s="13" customFormat="1" ht="29.25" customHeight="1">
      <c r="A101" s="437" t="s">
        <v>197</v>
      </c>
      <c r="B101" s="438" t="s">
        <v>198</v>
      </c>
      <c r="C101" s="439" t="s">
        <v>118</v>
      </c>
      <c r="D101" s="440" t="s">
        <v>26</v>
      </c>
      <c r="E101" s="441">
        <v>1976</v>
      </c>
      <c r="F101" s="442">
        <f>H101*2000</f>
        <v>50580</v>
      </c>
      <c r="G101" s="443" t="s">
        <v>27</v>
      </c>
      <c r="H101" s="444">
        <v>25.29</v>
      </c>
      <c r="I101" s="440" t="s">
        <v>166</v>
      </c>
      <c r="J101" s="445" t="s">
        <v>197</v>
      </c>
      <c r="K101" s="446"/>
      <c r="L101" s="440" t="s">
        <v>26</v>
      </c>
      <c r="M101" s="440" t="s">
        <v>29</v>
      </c>
      <c r="N101" s="19"/>
      <c r="O101" s="20" t="s">
        <v>43</v>
      </c>
      <c r="P101" s="20"/>
      <c r="Q101" s="20" t="s">
        <v>123</v>
      </c>
      <c r="R101" s="20" t="s">
        <v>55</v>
      </c>
      <c r="S101" s="447"/>
      <c r="T101" s="447"/>
    </row>
    <row r="102" spans="1:20" s="13" customFormat="1" ht="12.75">
      <c r="A102" s="437"/>
      <c r="B102" s="438"/>
      <c r="C102" s="439"/>
      <c r="D102" s="440"/>
      <c r="E102" s="441"/>
      <c r="F102" s="442"/>
      <c r="G102" s="443"/>
      <c r="H102" s="444"/>
      <c r="I102" s="440"/>
      <c r="J102" s="445"/>
      <c r="K102" s="446"/>
      <c r="L102" s="440"/>
      <c r="M102" s="440"/>
      <c r="N102" s="21" t="s">
        <v>59</v>
      </c>
      <c r="O102" s="22" t="s">
        <v>38</v>
      </c>
      <c r="P102" s="22" t="s">
        <v>38</v>
      </c>
      <c r="Q102" s="22" t="s">
        <v>38</v>
      </c>
      <c r="R102" s="23" t="s">
        <v>38</v>
      </c>
      <c r="S102" s="24" t="s">
        <v>39</v>
      </c>
      <c r="T102" s="25"/>
    </row>
    <row r="103" ht="12.75"/>
    <row r="104" ht="15.75">
      <c r="F104" s="26">
        <f>SUM(F5:F102)</f>
        <v>52881033.25</v>
      </c>
    </row>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selectLockedCells="1" selectUnlockedCells="1"/>
  <mergeCells count="703">
    <mergeCell ref="K101:K102"/>
    <mergeCell ref="L101:L102"/>
    <mergeCell ref="M101:M102"/>
    <mergeCell ref="S101:T101"/>
    <mergeCell ref="S99:T99"/>
    <mergeCell ref="K99:K100"/>
    <mergeCell ref="L99:L100"/>
    <mergeCell ref="M99:M100"/>
    <mergeCell ref="A101:A102"/>
    <mergeCell ref="B101:B102"/>
    <mergeCell ref="C101:C102"/>
    <mergeCell ref="D101:D102"/>
    <mergeCell ref="E101:E102"/>
    <mergeCell ref="F101:F102"/>
    <mergeCell ref="G101:G102"/>
    <mergeCell ref="H101:H102"/>
    <mergeCell ref="I101:I102"/>
    <mergeCell ref="H99:H100"/>
    <mergeCell ref="I99:I100"/>
    <mergeCell ref="J99:J100"/>
    <mergeCell ref="J101:J102"/>
    <mergeCell ref="L97:L98"/>
    <mergeCell ref="M97:M98"/>
    <mergeCell ref="S97:T97"/>
    <mergeCell ref="A99:A100"/>
    <mergeCell ref="B99:B100"/>
    <mergeCell ref="C99:C100"/>
    <mergeCell ref="D99:D100"/>
    <mergeCell ref="E99:E100"/>
    <mergeCell ref="F99:F100"/>
    <mergeCell ref="G99:G100"/>
    <mergeCell ref="F97:F98"/>
    <mergeCell ref="G97:G98"/>
    <mergeCell ref="H97:H98"/>
    <mergeCell ref="I97:I98"/>
    <mergeCell ref="J97:J98"/>
    <mergeCell ref="K97:K98"/>
    <mergeCell ref="J95:J96"/>
    <mergeCell ref="K95:K96"/>
    <mergeCell ref="L95:L96"/>
    <mergeCell ref="M95:M96"/>
    <mergeCell ref="S95:T95"/>
    <mergeCell ref="A97:A98"/>
    <mergeCell ref="B97:B98"/>
    <mergeCell ref="C97:C98"/>
    <mergeCell ref="D97:D98"/>
    <mergeCell ref="E97:E98"/>
    <mergeCell ref="S93:T93"/>
    <mergeCell ref="A95:A96"/>
    <mergeCell ref="B95:B96"/>
    <mergeCell ref="C95:C96"/>
    <mergeCell ref="D95:D96"/>
    <mergeCell ref="E95:E96"/>
    <mergeCell ref="F95:F96"/>
    <mergeCell ref="G95:G96"/>
    <mergeCell ref="H95:H96"/>
    <mergeCell ref="I95:I96"/>
    <mergeCell ref="H93:H94"/>
    <mergeCell ref="I93:I94"/>
    <mergeCell ref="J93:J94"/>
    <mergeCell ref="K93:K94"/>
    <mergeCell ref="L93:L94"/>
    <mergeCell ref="M93:M94"/>
    <mergeCell ref="L91:L92"/>
    <mergeCell ref="M91:M92"/>
    <mergeCell ref="S91:T91"/>
    <mergeCell ref="A93:A94"/>
    <mergeCell ref="B93:B94"/>
    <mergeCell ref="C93:C94"/>
    <mergeCell ref="D93:D94"/>
    <mergeCell ref="E93:E94"/>
    <mergeCell ref="F93:F94"/>
    <mergeCell ref="G93:G94"/>
    <mergeCell ref="F91:F92"/>
    <mergeCell ref="G91:G92"/>
    <mergeCell ref="H91:H92"/>
    <mergeCell ref="I91:I92"/>
    <mergeCell ref="J91:J92"/>
    <mergeCell ref="K91:K92"/>
    <mergeCell ref="J89:J90"/>
    <mergeCell ref="K89:K90"/>
    <mergeCell ref="L89:L90"/>
    <mergeCell ref="M89:M90"/>
    <mergeCell ref="S89:T89"/>
    <mergeCell ref="A91:A92"/>
    <mergeCell ref="B91:B92"/>
    <mergeCell ref="C91:C92"/>
    <mergeCell ref="D91:D92"/>
    <mergeCell ref="E91:E92"/>
    <mergeCell ref="S87:T87"/>
    <mergeCell ref="A89:A90"/>
    <mergeCell ref="B89:B90"/>
    <mergeCell ref="C89:C90"/>
    <mergeCell ref="D89:D90"/>
    <mergeCell ref="E89:E90"/>
    <mergeCell ref="F89:F90"/>
    <mergeCell ref="G89:G90"/>
    <mergeCell ref="H89:H90"/>
    <mergeCell ref="I89:I90"/>
    <mergeCell ref="H87:H88"/>
    <mergeCell ref="I87:I88"/>
    <mergeCell ref="J87:J88"/>
    <mergeCell ref="K87:K88"/>
    <mergeCell ref="L87:L88"/>
    <mergeCell ref="M87:M88"/>
    <mergeCell ref="L85:L86"/>
    <mergeCell ref="M85:M86"/>
    <mergeCell ref="S85:T85"/>
    <mergeCell ref="A87:A88"/>
    <mergeCell ref="B87:B88"/>
    <mergeCell ref="C87:C88"/>
    <mergeCell ref="D87:D88"/>
    <mergeCell ref="E87:E88"/>
    <mergeCell ref="F87:F88"/>
    <mergeCell ref="G87:G88"/>
    <mergeCell ref="F85:F86"/>
    <mergeCell ref="G85:G86"/>
    <mergeCell ref="H85:H86"/>
    <mergeCell ref="I85:I86"/>
    <mergeCell ref="J85:J86"/>
    <mergeCell ref="K85:K86"/>
    <mergeCell ref="J83:J84"/>
    <mergeCell ref="K83:K84"/>
    <mergeCell ref="L83:L84"/>
    <mergeCell ref="M83:M84"/>
    <mergeCell ref="S83:T83"/>
    <mergeCell ref="A85:A86"/>
    <mergeCell ref="B85:B86"/>
    <mergeCell ref="C85:C86"/>
    <mergeCell ref="D85:D86"/>
    <mergeCell ref="E85:E86"/>
    <mergeCell ref="S81:T81"/>
    <mergeCell ref="A83:A84"/>
    <mergeCell ref="B83:B84"/>
    <mergeCell ref="C83:C84"/>
    <mergeCell ref="D83:D84"/>
    <mergeCell ref="E83:E84"/>
    <mergeCell ref="F83:F84"/>
    <mergeCell ref="G83:G84"/>
    <mergeCell ref="H83:H84"/>
    <mergeCell ref="I83:I84"/>
    <mergeCell ref="H81:H82"/>
    <mergeCell ref="I81:I82"/>
    <mergeCell ref="J81:J82"/>
    <mergeCell ref="K81:K82"/>
    <mergeCell ref="L81:L82"/>
    <mergeCell ref="M81:M82"/>
    <mergeCell ref="L79:L80"/>
    <mergeCell ref="M79:M80"/>
    <mergeCell ref="S79:T79"/>
    <mergeCell ref="A81:A82"/>
    <mergeCell ref="B81:B82"/>
    <mergeCell ref="C81:C82"/>
    <mergeCell ref="D81:D82"/>
    <mergeCell ref="E81:E82"/>
    <mergeCell ref="F81:F82"/>
    <mergeCell ref="G81:G82"/>
    <mergeCell ref="F79:F80"/>
    <mergeCell ref="G79:G80"/>
    <mergeCell ref="H79:H80"/>
    <mergeCell ref="I79:I80"/>
    <mergeCell ref="J79:J80"/>
    <mergeCell ref="K79:K80"/>
    <mergeCell ref="J77:J78"/>
    <mergeCell ref="K77:K78"/>
    <mergeCell ref="L77:L78"/>
    <mergeCell ref="M77:M78"/>
    <mergeCell ref="S77:T77"/>
    <mergeCell ref="A79:A80"/>
    <mergeCell ref="B79:B80"/>
    <mergeCell ref="C79:C80"/>
    <mergeCell ref="D79:D80"/>
    <mergeCell ref="E79:E80"/>
    <mergeCell ref="S75:T75"/>
    <mergeCell ref="A77:A78"/>
    <mergeCell ref="B77:B78"/>
    <mergeCell ref="C77:C78"/>
    <mergeCell ref="D77:D78"/>
    <mergeCell ref="E77:E78"/>
    <mergeCell ref="F77:F78"/>
    <mergeCell ref="G77:G78"/>
    <mergeCell ref="H77:H78"/>
    <mergeCell ref="I77:I78"/>
    <mergeCell ref="H75:H76"/>
    <mergeCell ref="I75:I76"/>
    <mergeCell ref="J75:J76"/>
    <mergeCell ref="K75:K76"/>
    <mergeCell ref="L75:L76"/>
    <mergeCell ref="M75:M76"/>
    <mergeCell ref="L73:L74"/>
    <mergeCell ref="M73:M74"/>
    <mergeCell ref="S73:T73"/>
    <mergeCell ref="A75:A76"/>
    <mergeCell ref="B75:B76"/>
    <mergeCell ref="C75:C76"/>
    <mergeCell ref="D75:D76"/>
    <mergeCell ref="E75:E76"/>
    <mergeCell ref="F75:F76"/>
    <mergeCell ref="G75:G76"/>
    <mergeCell ref="F73:F74"/>
    <mergeCell ref="G73:G74"/>
    <mergeCell ref="H73:H74"/>
    <mergeCell ref="I73:I74"/>
    <mergeCell ref="J73:J74"/>
    <mergeCell ref="K73:K74"/>
    <mergeCell ref="J71:J72"/>
    <mergeCell ref="K71:K72"/>
    <mergeCell ref="L71:L72"/>
    <mergeCell ref="M71:M72"/>
    <mergeCell ref="S71:T71"/>
    <mergeCell ref="A73:A74"/>
    <mergeCell ref="B73:B74"/>
    <mergeCell ref="C73:C74"/>
    <mergeCell ref="D73:D74"/>
    <mergeCell ref="E73:E74"/>
    <mergeCell ref="S69:T69"/>
    <mergeCell ref="A71:A72"/>
    <mergeCell ref="B71:B72"/>
    <mergeCell ref="C71:C72"/>
    <mergeCell ref="D71:D72"/>
    <mergeCell ref="E71:E72"/>
    <mergeCell ref="F71:F72"/>
    <mergeCell ref="G71:G72"/>
    <mergeCell ref="H71:H72"/>
    <mergeCell ref="I71:I72"/>
    <mergeCell ref="H69:H70"/>
    <mergeCell ref="I69:I70"/>
    <mergeCell ref="J69:J70"/>
    <mergeCell ref="K69:K70"/>
    <mergeCell ref="L69:L70"/>
    <mergeCell ref="M69:M70"/>
    <mergeCell ref="L67:L68"/>
    <mergeCell ref="M67:M68"/>
    <mergeCell ref="S67:T67"/>
    <mergeCell ref="A69:A70"/>
    <mergeCell ref="B69:B70"/>
    <mergeCell ref="C69:C70"/>
    <mergeCell ref="D69:D70"/>
    <mergeCell ref="E69:E70"/>
    <mergeCell ref="F69:F70"/>
    <mergeCell ref="G69:G70"/>
    <mergeCell ref="F67:F68"/>
    <mergeCell ref="G67:G68"/>
    <mergeCell ref="H67:H68"/>
    <mergeCell ref="I67:I68"/>
    <mergeCell ref="J67:J68"/>
    <mergeCell ref="K67:K68"/>
    <mergeCell ref="J65:J66"/>
    <mergeCell ref="K65:K66"/>
    <mergeCell ref="L65:L66"/>
    <mergeCell ref="M65:M66"/>
    <mergeCell ref="S65:T65"/>
    <mergeCell ref="A67:A68"/>
    <mergeCell ref="B67:B68"/>
    <mergeCell ref="C67:C68"/>
    <mergeCell ref="D67:D68"/>
    <mergeCell ref="E67:E68"/>
    <mergeCell ref="S63:T63"/>
    <mergeCell ref="A65:A66"/>
    <mergeCell ref="B65:B66"/>
    <mergeCell ref="C65:C66"/>
    <mergeCell ref="D65:D66"/>
    <mergeCell ref="E65:E66"/>
    <mergeCell ref="F65:F66"/>
    <mergeCell ref="G65:G66"/>
    <mergeCell ref="H65:H66"/>
    <mergeCell ref="I65:I66"/>
    <mergeCell ref="H63:H64"/>
    <mergeCell ref="I63:I64"/>
    <mergeCell ref="J63:J64"/>
    <mergeCell ref="K63:K64"/>
    <mergeCell ref="L63:L64"/>
    <mergeCell ref="M63:M64"/>
    <mergeCell ref="L61:L62"/>
    <mergeCell ref="M61:M62"/>
    <mergeCell ref="S61:T61"/>
    <mergeCell ref="A63:A64"/>
    <mergeCell ref="B63:B64"/>
    <mergeCell ref="C63:C64"/>
    <mergeCell ref="D63:D64"/>
    <mergeCell ref="E63:E64"/>
    <mergeCell ref="F63:F64"/>
    <mergeCell ref="G63:G64"/>
    <mergeCell ref="F61:F62"/>
    <mergeCell ref="G61:G62"/>
    <mergeCell ref="H61:H62"/>
    <mergeCell ref="I61:I62"/>
    <mergeCell ref="J61:J62"/>
    <mergeCell ref="K61:K62"/>
    <mergeCell ref="J59:J60"/>
    <mergeCell ref="K59:K60"/>
    <mergeCell ref="L59:L60"/>
    <mergeCell ref="M59:M60"/>
    <mergeCell ref="S59:T59"/>
    <mergeCell ref="A61:A62"/>
    <mergeCell ref="B61:B62"/>
    <mergeCell ref="C61:C62"/>
    <mergeCell ref="D61:D62"/>
    <mergeCell ref="E61:E62"/>
    <mergeCell ref="S57:T57"/>
    <mergeCell ref="A59:A60"/>
    <mergeCell ref="B59:B60"/>
    <mergeCell ref="C59:C60"/>
    <mergeCell ref="D59:D60"/>
    <mergeCell ref="E59:E60"/>
    <mergeCell ref="F59:F60"/>
    <mergeCell ref="G59:G60"/>
    <mergeCell ref="H59:H60"/>
    <mergeCell ref="I59:I60"/>
    <mergeCell ref="H57:H58"/>
    <mergeCell ref="I57:I58"/>
    <mergeCell ref="J57:J58"/>
    <mergeCell ref="K57:K58"/>
    <mergeCell ref="L57:L58"/>
    <mergeCell ref="M57:M58"/>
    <mergeCell ref="L55:L56"/>
    <mergeCell ref="M55:M56"/>
    <mergeCell ref="S55:T55"/>
    <mergeCell ref="A57:A58"/>
    <mergeCell ref="B57:B58"/>
    <mergeCell ref="C57:C58"/>
    <mergeCell ref="D57:D58"/>
    <mergeCell ref="E57:E58"/>
    <mergeCell ref="F57:F58"/>
    <mergeCell ref="G57:G58"/>
    <mergeCell ref="F55:F56"/>
    <mergeCell ref="G55:G56"/>
    <mergeCell ref="H55:H56"/>
    <mergeCell ref="I55:I56"/>
    <mergeCell ref="J55:J56"/>
    <mergeCell ref="K55:K56"/>
    <mergeCell ref="J53:J54"/>
    <mergeCell ref="K53:K54"/>
    <mergeCell ref="L53:L54"/>
    <mergeCell ref="M53:M54"/>
    <mergeCell ref="S53:T53"/>
    <mergeCell ref="A55:A56"/>
    <mergeCell ref="B55:B56"/>
    <mergeCell ref="C55:C56"/>
    <mergeCell ref="D55:D56"/>
    <mergeCell ref="E55:E56"/>
    <mergeCell ref="S51:T51"/>
    <mergeCell ref="A53:A54"/>
    <mergeCell ref="B53:B54"/>
    <mergeCell ref="C53:C54"/>
    <mergeCell ref="D53:D54"/>
    <mergeCell ref="E53:E54"/>
    <mergeCell ref="F53:F54"/>
    <mergeCell ref="G53:G54"/>
    <mergeCell ref="H53:H54"/>
    <mergeCell ref="I53:I54"/>
    <mergeCell ref="H51:H52"/>
    <mergeCell ref="I51:I52"/>
    <mergeCell ref="J51:J52"/>
    <mergeCell ref="K51:K52"/>
    <mergeCell ref="L51:L52"/>
    <mergeCell ref="M51:M52"/>
    <mergeCell ref="L49:L50"/>
    <mergeCell ref="M49:M50"/>
    <mergeCell ref="S49:T49"/>
    <mergeCell ref="A51:A52"/>
    <mergeCell ref="B51:B52"/>
    <mergeCell ref="C51:C52"/>
    <mergeCell ref="D51:D52"/>
    <mergeCell ref="E51:E52"/>
    <mergeCell ref="F51:F52"/>
    <mergeCell ref="G51:G52"/>
    <mergeCell ref="F49:F50"/>
    <mergeCell ref="G49:G50"/>
    <mergeCell ref="H49:H50"/>
    <mergeCell ref="I49:I50"/>
    <mergeCell ref="J49:J50"/>
    <mergeCell ref="K49:K50"/>
    <mergeCell ref="J47:J48"/>
    <mergeCell ref="K47:K48"/>
    <mergeCell ref="L47:L48"/>
    <mergeCell ref="M47:M48"/>
    <mergeCell ref="S47:T47"/>
    <mergeCell ref="A49:A50"/>
    <mergeCell ref="B49:B50"/>
    <mergeCell ref="C49:C50"/>
    <mergeCell ref="D49:D50"/>
    <mergeCell ref="E49:E50"/>
    <mergeCell ref="S45:T45"/>
    <mergeCell ref="A47:A48"/>
    <mergeCell ref="B47:B48"/>
    <mergeCell ref="C47:C48"/>
    <mergeCell ref="D47:D48"/>
    <mergeCell ref="E47:E48"/>
    <mergeCell ref="F47:F48"/>
    <mergeCell ref="G47:G48"/>
    <mergeCell ref="H47:H48"/>
    <mergeCell ref="I47:I48"/>
    <mergeCell ref="H45:H46"/>
    <mergeCell ref="I45:I46"/>
    <mergeCell ref="J45:J46"/>
    <mergeCell ref="K45:K46"/>
    <mergeCell ref="L45:L46"/>
    <mergeCell ref="M45:M46"/>
    <mergeCell ref="L43:L44"/>
    <mergeCell ref="M43:M44"/>
    <mergeCell ref="S43:T43"/>
    <mergeCell ref="A45:A46"/>
    <mergeCell ref="B45:B46"/>
    <mergeCell ref="C45:C46"/>
    <mergeCell ref="D45:D46"/>
    <mergeCell ref="E45:E46"/>
    <mergeCell ref="F45:F46"/>
    <mergeCell ref="G45:G46"/>
    <mergeCell ref="F43:F44"/>
    <mergeCell ref="G43:G44"/>
    <mergeCell ref="H43:H44"/>
    <mergeCell ref="I43:I44"/>
    <mergeCell ref="J43:J44"/>
    <mergeCell ref="K43:K44"/>
    <mergeCell ref="J41:J42"/>
    <mergeCell ref="K41:K42"/>
    <mergeCell ref="L41:L42"/>
    <mergeCell ref="M41:M42"/>
    <mergeCell ref="S41:T41"/>
    <mergeCell ref="A43:A44"/>
    <mergeCell ref="B43:B44"/>
    <mergeCell ref="C43:C44"/>
    <mergeCell ref="D43:D44"/>
    <mergeCell ref="E43:E44"/>
    <mergeCell ref="S39:T39"/>
    <mergeCell ref="A41:A42"/>
    <mergeCell ref="B41:B42"/>
    <mergeCell ref="C41:C42"/>
    <mergeCell ref="D41:D42"/>
    <mergeCell ref="E41:E42"/>
    <mergeCell ref="F41:F42"/>
    <mergeCell ref="G41:G42"/>
    <mergeCell ref="H41:H42"/>
    <mergeCell ref="I41:I42"/>
    <mergeCell ref="H39:H40"/>
    <mergeCell ref="I39:I40"/>
    <mergeCell ref="J39:J40"/>
    <mergeCell ref="K39:K40"/>
    <mergeCell ref="L39:L40"/>
    <mergeCell ref="M39:M40"/>
    <mergeCell ref="L37:L38"/>
    <mergeCell ref="M37:M38"/>
    <mergeCell ref="S37:T37"/>
    <mergeCell ref="A39:A40"/>
    <mergeCell ref="B39:B40"/>
    <mergeCell ref="C39:C40"/>
    <mergeCell ref="D39:D40"/>
    <mergeCell ref="E39:E40"/>
    <mergeCell ref="F39:F40"/>
    <mergeCell ref="G39:G40"/>
    <mergeCell ref="F37:F38"/>
    <mergeCell ref="G37:G38"/>
    <mergeCell ref="H37:H38"/>
    <mergeCell ref="I37:I38"/>
    <mergeCell ref="J37:J38"/>
    <mergeCell ref="K37:K38"/>
    <mergeCell ref="J35:J36"/>
    <mergeCell ref="K35:K36"/>
    <mergeCell ref="L35:L36"/>
    <mergeCell ref="M35:M36"/>
    <mergeCell ref="S35:T35"/>
    <mergeCell ref="A37:A38"/>
    <mergeCell ref="B37:B38"/>
    <mergeCell ref="C37:C38"/>
    <mergeCell ref="D37:D38"/>
    <mergeCell ref="E37:E38"/>
    <mergeCell ref="S33:T33"/>
    <mergeCell ref="A35:A36"/>
    <mergeCell ref="B35:B36"/>
    <mergeCell ref="C35:C36"/>
    <mergeCell ref="D35:D36"/>
    <mergeCell ref="E35:E36"/>
    <mergeCell ref="F35:F36"/>
    <mergeCell ref="G35:G36"/>
    <mergeCell ref="H35:H36"/>
    <mergeCell ref="I35:I36"/>
    <mergeCell ref="H33:H34"/>
    <mergeCell ref="I33:I34"/>
    <mergeCell ref="J33:J34"/>
    <mergeCell ref="K33:K34"/>
    <mergeCell ref="L33:L34"/>
    <mergeCell ref="M33:M34"/>
    <mergeCell ref="L31:L32"/>
    <mergeCell ref="M31:M32"/>
    <mergeCell ref="S31:T31"/>
    <mergeCell ref="A33:A34"/>
    <mergeCell ref="B33:B34"/>
    <mergeCell ref="C33:C34"/>
    <mergeCell ref="D33:D34"/>
    <mergeCell ref="E33:E34"/>
    <mergeCell ref="F33:F34"/>
    <mergeCell ref="G33:G34"/>
    <mergeCell ref="F31:F32"/>
    <mergeCell ref="G31:G32"/>
    <mergeCell ref="H31:H32"/>
    <mergeCell ref="I31:I32"/>
    <mergeCell ref="J31:J32"/>
    <mergeCell ref="K31:K32"/>
    <mergeCell ref="J29:J30"/>
    <mergeCell ref="K29:K30"/>
    <mergeCell ref="L29:L30"/>
    <mergeCell ref="M29:M30"/>
    <mergeCell ref="S29:T29"/>
    <mergeCell ref="A31:A32"/>
    <mergeCell ref="B31:B32"/>
    <mergeCell ref="C31:C32"/>
    <mergeCell ref="D31:D32"/>
    <mergeCell ref="E31:E32"/>
    <mergeCell ref="S27:T27"/>
    <mergeCell ref="A29:A30"/>
    <mergeCell ref="B29:B30"/>
    <mergeCell ref="C29:C30"/>
    <mergeCell ref="D29:D30"/>
    <mergeCell ref="E29:E30"/>
    <mergeCell ref="F29:F30"/>
    <mergeCell ref="G29:G30"/>
    <mergeCell ref="H29:H30"/>
    <mergeCell ref="I29:I30"/>
    <mergeCell ref="H27:H28"/>
    <mergeCell ref="I27:I28"/>
    <mergeCell ref="J27:J28"/>
    <mergeCell ref="K27:K28"/>
    <mergeCell ref="L27:L28"/>
    <mergeCell ref="M27:M28"/>
    <mergeCell ref="L25:L26"/>
    <mergeCell ref="M25:M26"/>
    <mergeCell ref="S25:T25"/>
    <mergeCell ref="A27:A28"/>
    <mergeCell ref="B27:B28"/>
    <mergeCell ref="C27:C28"/>
    <mergeCell ref="D27:D28"/>
    <mergeCell ref="E27:E28"/>
    <mergeCell ref="F27:F28"/>
    <mergeCell ref="G27:G28"/>
    <mergeCell ref="F25:F26"/>
    <mergeCell ref="G25:G26"/>
    <mergeCell ref="H25:H26"/>
    <mergeCell ref="I25:I26"/>
    <mergeCell ref="J25:J26"/>
    <mergeCell ref="K25:K26"/>
    <mergeCell ref="J23:J24"/>
    <mergeCell ref="K23:K24"/>
    <mergeCell ref="L23:L24"/>
    <mergeCell ref="M23:M24"/>
    <mergeCell ref="S23:T23"/>
    <mergeCell ref="A25:A26"/>
    <mergeCell ref="B25:B26"/>
    <mergeCell ref="C25:C26"/>
    <mergeCell ref="D25:D26"/>
    <mergeCell ref="E25:E26"/>
    <mergeCell ref="S21:T21"/>
    <mergeCell ref="A23:A24"/>
    <mergeCell ref="B23:B24"/>
    <mergeCell ref="C23:C24"/>
    <mergeCell ref="D23:D24"/>
    <mergeCell ref="E23:E24"/>
    <mergeCell ref="F23:F24"/>
    <mergeCell ref="G23:G24"/>
    <mergeCell ref="H23:H24"/>
    <mergeCell ref="I23:I24"/>
    <mergeCell ref="H21:H22"/>
    <mergeCell ref="I21:I22"/>
    <mergeCell ref="J21:J22"/>
    <mergeCell ref="K21:K22"/>
    <mergeCell ref="L21:L22"/>
    <mergeCell ref="M21:M22"/>
    <mergeCell ref="L19:L20"/>
    <mergeCell ref="M19:M20"/>
    <mergeCell ref="S19:T19"/>
    <mergeCell ref="A21:A22"/>
    <mergeCell ref="B21:B22"/>
    <mergeCell ref="C21:C22"/>
    <mergeCell ref="D21:D22"/>
    <mergeCell ref="E21:E22"/>
    <mergeCell ref="F21:F22"/>
    <mergeCell ref="G21:G22"/>
    <mergeCell ref="F19:F20"/>
    <mergeCell ref="G19:G20"/>
    <mergeCell ref="H19:H20"/>
    <mergeCell ref="I19:I20"/>
    <mergeCell ref="J19:J20"/>
    <mergeCell ref="K19:K20"/>
    <mergeCell ref="J17:J18"/>
    <mergeCell ref="K17:K18"/>
    <mergeCell ref="L17:L18"/>
    <mergeCell ref="M17:M18"/>
    <mergeCell ref="S17:T17"/>
    <mergeCell ref="A19:A20"/>
    <mergeCell ref="B19:B20"/>
    <mergeCell ref="C19:C20"/>
    <mergeCell ref="D19:D20"/>
    <mergeCell ref="E19:E20"/>
    <mergeCell ref="S15:T15"/>
    <mergeCell ref="A17:A18"/>
    <mergeCell ref="B17:B18"/>
    <mergeCell ref="C17:C18"/>
    <mergeCell ref="D17:D18"/>
    <mergeCell ref="E17:E18"/>
    <mergeCell ref="F17:F18"/>
    <mergeCell ref="G17:G18"/>
    <mergeCell ref="H17:H18"/>
    <mergeCell ref="I17:I18"/>
    <mergeCell ref="H15:H16"/>
    <mergeCell ref="I15:I16"/>
    <mergeCell ref="J15:J16"/>
    <mergeCell ref="K15:K16"/>
    <mergeCell ref="L15:L16"/>
    <mergeCell ref="M15:M16"/>
    <mergeCell ref="L13:L14"/>
    <mergeCell ref="M13:M14"/>
    <mergeCell ref="S13:T13"/>
    <mergeCell ref="A15:A16"/>
    <mergeCell ref="B15:B16"/>
    <mergeCell ref="C15:C16"/>
    <mergeCell ref="D15:D16"/>
    <mergeCell ref="E15:E16"/>
    <mergeCell ref="F15:F16"/>
    <mergeCell ref="G15:G16"/>
    <mergeCell ref="F13:F14"/>
    <mergeCell ref="G13:G14"/>
    <mergeCell ref="H13:H14"/>
    <mergeCell ref="I13:I14"/>
    <mergeCell ref="J13:J14"/>
    <mergeCell ref="K13:K14"/>
    <mergeCell ref="J11:J12"/>
    <mergeCell ref="K11:K12"/>
    <mergeCell ref="L11:L12"/>
    <mergeCell ref="M11:M12"/>
    <mergeCell ref="S11:T11"/>
    <mergeCell ref="A13:A14"/>
    <mergeCell ref="B13:B14"/>
    <mergeCell ref="C13:C14"/>
    <mergeCell ref="D13:D14"/>
    <mergeCell ref="E13:E14"/>
    <mergeCell ref="S9:T9"/>
    <mergeCell ref="A11:A12"/>
    <mergeCell ref="B11:B12"/>
    <mergeCell ref="C11:C12"/>
    <mergeCell ref="D11:D12"/>
    <mergeCell ref="E11:E12"/>
    <mergeCell ref="F11:F12"/>
    <mergeCell ref="G11:G12"/>
    <mergeCell ref="H11:H12"/>
    <mergeCell ref="I11:I12"/>
    <mergeCell ref="H9:H10"/>
    <mergeCell ref="I9:I10"/>
    <mergeCell ref="J9:J10"/>
    <mergeCell ref="K9:K10"/>
    <mergeCell ref="L9:L10"/>
    <mergeCell ref="M9:M10"/>
    <mergeCell ref="L7:L8"/>
    <mergeCell ref="M7:M8"/>
    <mergeCell ref="S7:T7"/>
    <mergeCell ref="A9:A10"/>
    <mergeCell ref="B9:B10"/>
    <mergeCell ref="C9:C10"/>
    <mergeCell ref="D9:D10"/>
    <mergeCell ref="E9:E10"/>
    <mergeCell ref="F9:F10"/>
    <mergeCell ref="G9:G10"/>
    <mergeCell ref="F7:F8"/>
    <mergeCell ref="G7:G8"/>
    <mergeCell ref="H7:H8"/>
    <mergeCell ref="I7:I8"/>
    <mergeCell ref="J7:J8"/>
    <mergeCell ref="K7:K8"/>
    <mergeCell ref="J5:J6"/>
    <mergeCell ref="K5:K6"/>
    <mergeCell ref="L5:L6"/>
    <mergeCell ref="M5:M6"/>
    <mergeCell ref="S5:T5"/>
    <mergeCell ref="A7:A8"/>
    <mergeCell ref="B7:B8"/>
    <mergeCell ref="C7:C8"/>
    <mergeCell ref="D7:D8"/>
    <mergeCell ref="E7:E8"/>
    <mergeCell ref="S3:T4"/>
    <mergeCell ref="A5:A6"/>
    <mergeCell ref="B5:B6"/>
    <mergeCell ref="C5:C6"/>
    <mergeCell ref="D5:D6"/>
    <mergeCell ref="E5:E6"/>
    <mergeCell ref="F5:F6"/>
    <mergeCell ref="G5:G6"/>
    <mergeCell ref="H5:H6"/>
    <mergeCell ref="I5:I6"/>
    <mergeCell ref="J3:J4"/>
    <mergeCell ref="K3:K4"/>
    <mergeCell ref="L3:L4"/>
    <mergeCell ref="M3:M4"/>
    <mergeCell ref="N3:N4"/>
    <mergeCell ref="O3:R3"/>
    <mergeCell ref="A1:I1"/>
    <mergeCell ref="A2:I2"/>
    <mergeCell ref="A3:A4"/>
    <mergeCell ref="B3:B4"/>
    <mergeCell ref="C3:C4"/>
    <mergeCell ref="D3:D4"/>
    <mergeCell ref="E3:E4"/>
    <mergeCell ref="F3:G4"/>
    <mergeCell ref="H3:H4"/>
    <mergeCell ref="I3:I4"/>
  </mergeCells>
  <dataValidations count="10">
    <dataValidation type="list" allowBlank="1" showErrorMessage="1" sqref="Q5 Q7 Q9 Q11 Q13 Q15 Q17 Q19 Q21 Q23 Q25 Q27 Q29 Q31 Q33 Q35 Q37 Q39 Q41 Q43 Q45 Q47 Q49 Q51 Q53 Q55 Q57 Q59 Q61 Q63 Q65 Q67 Q69 Q71 Q73 Q75 Q77 Q79 Q81 Q83 Q85 Q87 Q89 Q91 Q93 Q95 Q97 Q99 Q101">
      <formula1>"stalowy,żelbetowy,drewniany"</formula1>
      <formula2>0</formula2>
    </dataValidation>
    <dataValidation type="list" allowBlank="1" showErrorMessage="1" sqref="D5 L5:M5 S5 D7 L7:M7 S7 D9 L9:M9 S9 D11 L11:M11 S11 D13 L13:M13 S13 D15 L15:M15 S15 D17 L17:M17 S17 D19 L19:M19 S19 D21 L21:M21 S21 D23 L23:M23 S23 D25 L25:M25 S25 D27 L27:M27 S27 D29 L29:M29 S29 D31 L31:M31 S31 D33 L33:M33 S33 D35 L35:M35 S35 D37 L37:M37 S37 D39 L39:M39 S39 D41 L41:M41 S41 D43 L43:M43 S43 D45 L45:M45 S45 D47 L47:M47 S47 D49 L49:M49 S49 D51 L51:M51 S51 D53 L53:M53 S53 D55 L55:M55 S55 D57 L57:M57 S57 D59 L59:M59 S59 D61 L61:M61 S61 D63 L63:M63 S63 D65 L65:M65 S65 D67 L67:M67 S67 D69 L69:M69 S69 D71">
      <formula1>"TAK,NIE"</formula1>
      <formula2>0</formula2>
    </dataValidation>
    <dataValidation type="list" allowBlank="1" showErrorMessage="1" sqref="L71:M71 S71 D73 L73:M73 S73 D75 L75:M75 S75 D77 L77:M77 S77 D79 L79:M79 S79 D81 L81:M81 S81 D83 L83:M83 S83 D85 L85:M85 S85 D87 L87:M87 S87 D89 L89:M89 S89 D91 L91:M91 S91 D93 L93:M93 S93 D95 L95:M95 S95 D97 L97:M97 S97 D99 L99:M99 S99 D101 L101:M101 S101">
      <formula1>"TAK,NIE"</formula1>
      <formula2>0</formula2>
    </dataValidation>
    <dataValidation type="list" allowBlank="1" showErrorMessage="1" sqref="N5 N7 N9 N11 N13 N15 N17 N19 N21 N23 N25 N27 N29 N31 N33 N35 N37 N39 N41 N43 N45 N47 N49 N51 N53 N55 N57 N59 N61 N63 N65 N67 N69 N71 N73 N75 N77 N79 N81 N83 N85 N87 N89 N91 N93 N95 N97 N99 N101">
      <formula1>"sieć miejska,własna kotłownia"</formula1>
      <formula2>0</formula2>
    </dataValidation>
    <dataValidation type="list" allowBlank="1" showErrorMessage="1" sqref="R5 R7 R9 R11 R13 R15 R17 R19 R21 R23 R25 R27 R29 R31 R33 R35 R37 R39 R41 R43 R45 R47 R49 R51 R53 R55 R57 R59 R61 R63 R65 R67 R69 R71 R73 R75 R77 R79 R81 R83 R85 R87 R89 R91 R93 R95 R97 R99 R101">
      <formula1>"dachówka,eternit,blacha,papa,gont,słoma"</formula1>
      <formula2>0</formula2>
    </dataValidation>
    <dataValidation type="list" allowBlank="1" showErrorMessage="1" sqref="T6 T8 T10 T12 T14 T16 T18 T20 T22 T24 T26 T28 T30 T32 T34 T36 T38 T40 T42 T44 T46 T48 T50 T52 T54 T56 T58 T60 T62 T64 T66 T68 T70 T72 T74 T76 T78 T80 T82 T84 T86 T88 T90 T92 T94 T96 T98 T100 T102">
      <formula1>"pianka poliuretanowa,styropian,wełna mineralna"</formula1>
      <formula2>0</formula2>
    </dataValidation>
    <dataValidation type="list" allowBlank="1" showErrorMessage="1" sqref="O5 O7 O9 O11 O13 O15 O17 O19 O21 O23 O25 O27 O29 O31 O33 O35 O37 O39 O41 O43 O45 O47 O49 O51 O53 O55 O57 O59 O61 O63 O65 O67 O69 O71 O73 O75 O77 O79 O81 O83 O85 O87 O89 O91 O93 O95 O97 O99 O101">
      <formula1>"cegła,murowane,beton,suporex,słupy stalowe z okładziną z blachy,słupy stalowe z okładziną z drewna,słupy stalowe z inną okładziną,słupy drewniane obite deskami,słupy drewniane obite blachą,"</formula1>
      <formula2>0</formula2>
    </dataValidation>
    <dataValidation type="list" allowBlank="1" showErrorMessage="1" sqref="P5 P7 P9 P11 P13 P15 P17 P19 P21 P23 P25 P27 P29 P31 P33 P35 P37 P39 P41 P43 P45 P47 P49 P51 P53 P55 P57 P59 P61 P63 P65 P67 P69 P71 P73 P75 P77 P79 P81 P83 P85 P87 P89 P91 P93 P95 P97 P99 P101">
      <formula1>"murowana,żelbeton,betonowa,stalowa,drewniana,drewniana - krokwie"</formula1>
      <formula2>0</formula2>
    </dataValidation>
    <dataValidation type="list" allowBlank="1" showErrorMessage="1" sqref="I5:I102">
      <formula1>"TAK - A i B,TAK - tylko A,TAK - tylko B,NIE"</formula1>
      <formula2>0</formula2>
    </dataValidation>
    <dataValidation type="list" allowBlank="1" showErrorMessage="1" sqref="G5:G102">
      <formula1>"KB,WO,RZ,inna"</formula1>
      <formula2>0</formula2>
    </dataValidation>
  </dataValidations>
  <printOptions/>
  <pageMargins left="0.7083333333333334" right="0.7083333333333334" top="0.7479166666666667" bottom="0.7479166666666667" header="0.5118055555555555" footer="0.5118055555555555"/>
  <pageSetup horizontalDpi="300" verticalDpi="300" orientation="landscape" pageOrder="overThenDown" paperSize="9" scale="51" r:id="rId3"/>
  <rowBreaks count="1" manualBreakCount="1">
    <brk id="24" max="255" man="1"/>
  </rowBreaks>
  <legacyDrawing r:id="rId2"/>
</worksheet>
</file>

<file path=xl/worksheets/sheet3.xml><?xml version="1.0" encoding="utf-8"?>
<worksheet xmlns="http://schemas.openxmlformats.org/spreadsheetml/2006/main" xmlns:r="http://schemas.openxmlformats.org/officeDocument/2006/relationships">
  <dimension ref="A1:F739"/>
  <sheetViews>
    <sheetView zoomScalePageLayoutView="0" workbookViewId="0" topLeftCell="A178">
      <selection activeCell="A1" sqref="A1:IV16384"/>
    </sheetView>
  </sheetViews>
  <sheetFormatPr defaultColWidth="0" defaultRowHeight="12.75" zeroHeight="1"/>
  <cols>
    <col min="1" max="1" width="4.28125" style="416" customWidth="1"/>
    <col min="2" max="2" width="22.00390625" style="416" customWidth="1"/>
    <col min="3" max="3" width="35.00390625" style="416" bestFit="1" customWidth="1"/>
    <col min="4" max="4" width="22.7109375" style="416" customWidth="1"/>
    <col min="5" max="5" width="37.28125" style="416" customWidth="1"/>
    <col min="6" max="6" width="22.7109375" style="416" customWidth="1"/>
    <col min="7" max="16384" width="9.140625" style="416" hidden="1" customWidth="1"/>
  </cols>
  <sheetData>
    <row r="1" spans="1:6" ht="15.75">
      <c r="A1" s="461"/>
      <c r="B1" s="461"/>
      <c r="C1" s="461"/>
      <c r="D1" s="461"/>
      <c r="E1" s="461"/>
      <c r="F1" s="461"/>
    </row>
    <row r="2" spans="1:6" ht="18.75">
      <c r="A2" s="462" t="s">
        <v>727</v>
      </c>
      <c r="B2" s="462"/>
      <c r="C2" s="462"/>
      <c r="D2" s="462"/>
      <c r="E2" s="462"/>
      <c r="F2" s="462"/>
    </row>
    <row r="3" spans="1:6" ht="16.5" thickBot="1">
      <c r="A3" s="461"/>
      <c r="B3" s="461"/>
      <c r="C3" s="461"/>
      <c r="D3" s="461"/>
      <c r="E3" s="461"/>
      <c r="F3" s="461"/>
    </row>
    <row r="4" spans="1:6" ht="23.25" customHeight="1" thickBot="1">
      <c r="A4" s="417" t="s">
        <v>5</v>
      </c>
      <c r="B4" s="417" t="s">
        <v>6</v>
      </c>
      <c r="C4" s="463" t="s">
        <v>728</v>
      </c>
      <c r="D4" s="464"/>
      <c r="E4" s="463" t="s">
        <v>729</v>
      </c>
      <c r="F4" s="464"/>
    </row>
    <row r="5" spans="1:6" ht="27.75" customHeight="1" thickBot="1">
      <c r="A5" s="454" t="s">
        <v>23</v>
      </c>
      <c r="B5" s="454" t="str">
        <f>'[1]Zakładka nr 1'!C6</f>
        <v>ul. Leśna 41,57-350 Kudowa Zdrój</v>
      </c>
      <c r="C5" s="418" t="s">
        <v>730</v>
      </c>
      <c r="D5" s="419" t="s">
        <v>29</v>
      </c>
      <c r="E5" s="420" t="s">
        <v>731</v>
      </c>
      <c r="F5" s="421" t="s">
        <v>26</v>
      </c>
    </row>
    <row r="6" spans="1:6" ht="27.75" customHeight="1" thickBot="1">
      <c r="A6" s="454"/>
      <c r="B6" s="454"/>
      <c r="C6" s="455" t="s">
        <v>732</v>
      </c>
      <c r="D6" s="419" t="s">
        <v>29</v>
      </c>
      <c r="E6" s="453" t="s">
        <v>733</v>
      </c>
      <c r="F6" s="422" t="s">
        <v>26</v>
      </c>
    </row>
    <row r="7" spans="1:6" ht="15.75" customHeight="1" thickBot="1">
      <c r="A7" s="454"/>
      <c r="B7" s="454"/>
      <c r="C7" s="455"/>
      <c r="D7" s="423"/>
      <c r="E7" s="453"/>
      <c r="F7" s="424" t="s">
        <v>734</v>
      </c>
    </row>
    <row r="8" spans="1:6" ht="27.75" customHeight="1" thickBot="1">
      <c r="A8" s="454"/>
      <c r="B8" s="454"/>
      <c r="C8" s="455" t="s">
        <v>735</v>
      </c>
      <c r="D8" s="419" t="s">
        <v>29</v>
      </c>
      <c r="E8" s="453" t="s">
        <v>736</v>
      </c>
      <c r="F8" s="422" t="s">
        <v>29</v>
      </c>
    </row>
    <row r="9" spans="1:6" ht="15.75" customHeight="1" thickBot="1">
      <c r="A9" s="454"/>
      <c r="B9" s="454"/>
      <c r="C9" s="455"/>
      <c r="D9" s="423"/>
      <c r="E9" s="453"/>
      <c r="F9" s="424"/>
    </row>
    <row r="10" spans="1:6" ht="27.75" customHeight="1" thickBot="1">
      <c r="A10" s="454"/>
      <c r="B10" s="454"/>
      <c r="C10" s="455" t="s">
        <v>737</v>
      </c>
      <c r="D10" s="419" t="s">
        <v>29</v>
      </c>
      <c r="E10" s="448" t="s">
        <v>738</v>
      </c>
      <c r="F10" s="422" t="s">
        <v>29</v>
      </c>
    </row>
    <row r="11" spans="1:6" ht="13.5" thickBot="1">
      <c r="A11" s="454"/>
      <c r="B11" s="454"/>
      <c r="C11" s="455"/>
      <c r="D11" s="423"/>
      <c r="E11" s="448"/>
      <c r="F11" s="424"/>
    </row>
    <row r="12" spans="1:6" ht="13.5" customHeight="1" thickBot="1">
      <c r="A12" s="454"/>
      <c r="B12" s="454"/>
      <c r="C12" s="456" t="s">
        <v>739</v>
      </c>
      <c r="D12" s="457" t="s">
        <v>29</v>
      </c>
      <c r="E12" s="448" t="s">
        <v>740</v>
      </c>
      <c r="F12" s="422" t="s">
        <v>29</v>
      </c>
    </row>
    <row r="13" spans="1:6" ht="13.5" thickBot="1">
      <c r="A13" s="454"/>
      <c r="B13" s="454"/>
      <c r="C13" s="456"/>
      <c r="D13" s="457"/>
      <c r="E13" s="448"/>
      <c r="F13" s="424"/>
    </row>
    <row r="14" spans="1:6" ht="24.75" thickBot="1">
      <c r="A14" s="454"/>
      <c r="B14" s="454"/>
      <c r="C14" s="426" t="s">
        <v>741</v>
      </c>
      <c r="D14" s="419" t="s">
        <v>29</v>
      </c>
      <c r="E14" s="425" t="s">
        <v>742</v>
      </c>
      <c r="F14" s="422"/>
    </row>
    <row r="15" spans="1:6" ht="25.5" customHeight="1" thickBot="1">
      <c r="A15" s="454"/>
      <c r="B15" s="454"/>
      <c r="C15" s="427" t="s">
        <v>743</v>
      </c>
      <c r="D15" s="419" t="s">
        <v>29</v>
      </c>
      <c r="E15" s="425" t="s">
        <v>744</v>
      </c>
      <c r="F15" s="422"/>
    </row>
    <row r="16" spans="1:6" ht="24.75" thickBot="1">
      <c r="A16" s="454"/>
      <c r="B16" s="454"/>
      <c r="C16" s="449" t="s">
        <v>745</v>
      </c>
      <c r="D16" s="451" t="s">
        <v>746</v>
      </c>
      <c r="E16" s="425" t="s">
        <v>747</v>
      </c>
      <c r="F16" s="422"/>
    </row>
    <row r="17" spans="1:6" ht="30" customHeight="1" thickBot="1">
      <c r="A17" s="454"/>
      <c r="B17" s="454"/>
      <c r="C17" s="449"/>
      <c r="D17" s="451"/>
      <c r="E17" s="453" t="s">
        <v>748</v>
      </c>
      <c r="F17" s="422"/>
    </row>
    <row r="18" spans="1:6" ht="13.5" thickBot="1">
      <c r="A18" s="454"/>
      <c r="B18" s="454"/>
      <c r="C18" s="449"/>
      <c r="D18" s="451"/>
      <c r="E18" s="453"/>
      <c r="F18" s="424"/>
    </row>
    <row r="19" spans="1:6" ht="26.25" customHeight="1" thickBot="1">
      <c r="A19" s="454"/>
      <c r="B19" s="454"/>
      <c r="C19" s="450"/>
      <c r="D19" s="452"/>
      <c r="E19" s="428" t="s">
        <v>749</v>
      </c>
      <c r="F19" s="429"/>
    </row>
    <row r="20" spans="1:6" ht="27.75" customHeight="1" thickBot="1">
      <c r="A20" s="454" t="s">
        <v>41</v>
      </c>
      <c r="B20" s="458" t="str">
        <f>'[1]Zakładka nr 1'!C8</f>
        <v>ul. Warszawska 2, 57-350 Kudowa Zdrój</v>
      </c>
      <c r="C20" s="418" t="s">
        <v>730</v>
      </c>
      <c r="D20" s="419" t="s">
        <v>29</v>
      </c>
      <c r="E20" s="420" t="s">
        <v>731</v>
      </c>
      <c r="F20" s="421" t="s">
        <v>26</v>
      </c>
    </row>
    <row r="21" spans="1:6" ht="27.75" customHeight="1" thickBot="1">
      <c r="A21" s="454"/>
      <c r="B21" s="459"/>
      <c r="C21" s="455" t="s">
        <v>732</v>
      </c>
      <c r="D21" s="419" t="s">
        <v>29</v>
      </c>
      <c r="E21" s="453" t="s">
        <v>733</v>
      </c>
      <c r="F21" s="422" t="s">
        <v>26</v>
      </c>
    </row>
    <row r="22" spans="1:6" ht="15.75" customHeight="1" thickBot="1">
      <c r="A22" s="454"/>
      <c r="B22" s="459"/>
      <c r="C22" s="455"/>
      <c r="D22" s="423"/>
      <c r="E22" s="453"/>
      <c r="F22" s="424" t="s">
        <v>750</v>
      </c>
    </row>
    <row r="23" spans="1:6" ht="27.75" customHeight="1" thickBot="1">
      <c r="A23" s="454"/>
      <c r="B23" s="459"/>
      <c r="C23" s="455" t="s">
        <v>735</v>
      </c>
      <c r="D23" s="419" t="s">
        <v>29</v>
      </c>
      <c r="E23" s="453" t="s">
        <v>736</v>
      </c>
      <c r="F23" s="422" t="s">
        <v>29</v>
      </c>
    </row>
    <row r="24" spans="1:6" ht="15.75" customHeight="1" thickBot="1">
      <c r="A24" s="454"/>
      <c r="B24" s="459"/>
      <c r="C24" s="455"/>
      <c r="D24" s="423"/>
      <c r="E24" s="453"/>
      <c r="F24" s="424"/>
    </row>
    <row r="25" spans="1:6" ht="27.75" customHeight="1" thickBot="1">
      <c r="A25" s="454"/>
      <c r="B25" s="459"/>
      <c r="C25" s="455" t="s">
        <v>737</v>
      </c>
      <c r="D25" s="419" t="s">
        <v>29</v>
      </c>
      <c r="E25" s="448" t="s">
        <v>738</v>
      </c>
      <c r="F25" s="422" t="s">
        <v>29</v>
      </c>
    </row>
    <row r="26" spans="1:6" ht="13.5" thickBot="1">
      <c r="A26" s="454"/>
      <c r="B26" s="459"/>
      <c r="C26" s="455"/>
      <c r="D26" s="423"/>
      <c r="E26" s="448"/>
      <c r="F26" s="424"/>
    </row>
    <row r="27" spans="1:6" ht="13.5" customHeight="1" thickBot="1">
      <c r="A27" s="454"/>
      <c r="B27" s="459"/>
      <c r="C27" s="456" t="s">
        <v>739</v>
      </c>
      <c r="D27" s="457" t="s">
        <v>29</v>
      </c>
      <c r="E27" s="448" t="s">
        <v>740</v>
      </c>
      <c r="F27" s="422" t="s">
        <v>29</v>
      </c>
    </row>
    <row r="28" spans="1:6" ht="13.5" thickBot="1">
      <c r="A28" s="454"/>
      <c r="B28" s="459"/>
      <c r="C28" s="456"/>
      <c r="D28" s="457"/>
      <c r="E28" s="448"/>
      <c r="F28" s="424"/>
    </row>
    <row r="29" spans="1:6" ht="24.75" thickBot="1">
      <c r="A29" s="454"/>
      <c r="B29" s="459"/>
      <c r="C29" s="426" t="s">
        <v>741</v>
      </c>
      <c r="D29" s="419" t="s">
        <v>29</v>
      </c>
      <c r="E29" s="425" t="s">
        <v>742</v>
      </c>
      <c r="F29" s="422"/>
    </row>
    <row r="30" spans="1:6" ht="25.5" customHeight="1" thickBot="1">
      <c r="A30" s="454"/>
      <c r="B30" s="459"/>
      <c r="C30" s="427" t="s">
        <v>743</v>
      </c>
      <c r="D30" s="419" t="s">
        <v>29</v>
      </c>
      <c r="E30" s="425" t="s">
        <v>744</v>
      </c>
      <c r="F30" s="422"/>
    </row>
    <row r="31" spans="1:6" ht="24.75" thickBot="1">
      <c r="A31" s="454"/>
      <c r="B31" s="459"/>
      <c r="C31" s="449" t="s">
        <v>745</v>
      </c>
      <c r="D31" s="451"/>
      <c r="E31" s="425" t="s">
        <v>747</v>
      </c>
      <c r="F31" s="422"/>
    </row>
    <row r="32" spans="1:6" ht="30" customHeight="1" thickBot="1">
      <c r="A32" s="454"/>
      <c r="B32" s="459"/>
      <c r="C32" s="449"/>
      <c r="D32" s="451"/>
      <c r="E32" s="453" t="s">
        <v>748</v>
      </c>
      <c r="F32" s="422"/>
    </row>
    <row r="33" spans="1:6" ht="13.5" thickBot="1">
      <c r="A33" s="454"/>
      <c r="B33" s="459"/>
      <c r="C33" s="449"/>
      <c r="D33" s="451"/>
      <c r="E33" s="453"/>
      <c r="F33" s="424"/>
    </row>
    <row r="34" spans="1:6" ht="26.25" customHeight="1" thickBot="1">
      <c r="A34" s="454"/>
      <c r="B34" s="460"/>
      <c r="C34" s="450"/>
      <c r="D34" s="452"/>
      <c r="E34" s="428" t="s">
        <v>749</v>
      </c>
      <c r="F34" s="429"/>
    </row>
    <row r="35" spans="1:6" ht="27.75" customHeight="1" thickBot="1">
      <c r="A35" s="454" t="s">
        <v>47</v>
      </c>
      <c r="B35" s="458" t="str">
        <f>'[1]Zakładka nr 1'!C10</f>
        <v>ul. Batorów 45, 57-330 Szczytna</v>
      </c>
      <c r="C35" s="418" t="s">
        <v>730</v>
      </c>
      <c r="D35" s="419" t="s">
        <v>29</v>
      </c>
      <c r="E35" s="420" t="s">
        <v>731</v>
      </c>
      <c r="F35" s="421" t="s">
        <v>26</v>
      </c>
    </row>
    <row r="36" spans="1:6" ht="27.75" customHeight="1" thickBot="1">
      <c r="A36" s="454"/>
      <c r="B36" s="459"/>
      <c r="C36" s="455" t="s">
        <v>732</v>
      </c>
      <c r="D36" s="419" t="s">
        <v>29</v>
      </c>
      <c r="E36" s="453" t="s">
        <v>733</v>
      </c>
      <c r="F36" s="422" t="s">
        <v>26</v>
      </c>
    </row>
    <row r="37" spans="1:6" ht="15.75" customHeight="1" thickBot="1">
      <c r="A37" s="454"/>
      <c r="B37" s="459"/>
      <c r="C37" s="455"/>
      <c r="D37" s="423"/>
      <c r="E37" s="453"/>
      <c r="F37" s="424" t="s">
        <v>751</v>
      </c>
    </row>
    <row r="38" spans="1:6" ht="27.75" customHeight="1" thickBot="1">
      <c r="A38" s="454"/>
      <c r="B38" s="459"/>
      <c r="C38" s="455" t="s">
        <v>735</v>
      </c>
      <c r="D38" s="419" t="s">
        <v>29</v>
      </c>
      <c r="E38" s="453" t="s">
        <v>736</v>
      </c>
      <c r="F38" s="422" t="s">
        <v>29</v>
      </c>
    </row>
    <row r="39" spans="1:6" ht="15.75" customHeight="1" thickBot="1">
      <c r="A39" s="454"/>
      <c r="B39" s="459"/>
      <c r="C39" s="455"/>
      <c r="D39" s="423"/>
      <c r="E39" s="453"/>
      <c r="F39" s="424"/>
    </row>
    <row r="40" spans="1:6" ht="27.75" customHeight="1" thickBot="1">
      <c r="A40" s="454"/>
      <c r="B40" s="459"/>
      <c r="C40" s="455" t="s">
        <v>737</v>
      </c>
      <c r="D40" s="419" t="s">
        <v>29</v>
      </c>
      <c r="E40" s="448" t="s">
        <v>738</v>
      </c>
      <c r="F40" s="422" t="s">
        <v>29</v>
      </c>
    </row>
    <row r="41" spans="1:6" ht="13.5" thickBot="1">
      <c r="A41" s="454"/>
      <c r="B41" s="459"/>
      <c r="C41" s="455"/>
      <c r="D41" s="423"/>
      <c r="E41" s="448"/>
      <c r="F41" s="424"/>
    </row>
    <row r="42" spans="1:6" ht="13.5" customHeight="1" thickBot="1">
      <c r="A42" s="454"/>
      <c r="B42" s="459"/>
      <c r="C42" s="456" t="s">
        <v>739</v>
      </c>
      <c r="D42" s="457" t="s">
        <v>29</v>
      </c>
      <c r="E42" s="448" t="s">
        <v>740</v>
      </c>
      <c r="F42" s="422" t="s">
        <v>29</v>
      </c>
    </row>
    <row r="43" spans="1:6" ht="13.5" thickBot="1">
      <c r="A43" s="454"/>
      <c r="B43" s="459"/>
      <c r="C43" s="456"/>
      <c r="D43" s="457"/>
      <c r="E43" s="448"/>
      <c r="F43" s="424"/>
    </row>
    <row r="44" spans="1:6" ht="24.75" thickBot="1">
      <c r="A44" s="454"/>
      <c r="B44" s="459"/>
      <c r="C44" s="426" t="s">
        <v>741</v>
      </c>
      <c r="D44" s="419" t="s">
        <v>29</v>
      </c>
      <c r="E44" s="425" t="s">
        <v>742</v>
      </c>
      <c r="F44" s="422"/>
    </row>
    <row r="45" spans="1:6" ht="25.5" customHeight="1" thickBot="1">
      <c r="A45" s="454"/>
      <c r="B45" s="459"/>
      <c r="C45" s="427" t="s">
        <v>743</v>
      </c>
      <c r="D45" s="419" t="s">
        <v>29</v>
      </c>
      <c r="E45" s="425" t="s">
        <v>744</v>
      </c>
      <c r="F45" s="422"/>
    </row>
    <row r="46" spans="1:6" ht="24.75" thickBot="1">
      <c r="A46" s="454"/>
      <c r="B46" s="459"/>
      <c r="C46" s="449" t="s">
        <v>745</v>
      </c>
      <c r="D46" s="451"/>
      <c r="E46" s="425" t="s">
        <v>747</v>
      </c>
      <c r="F46" s="422"/>
    </row>
    <row r="47" spans="1:6" ht="30" customHeight="1" thickBot="1">
      <c r="A47" s="454"/>
      <c r="B47" s="459"/>
      <c r="C47" s="449"/>
      <c r="D47" s="451"/>
      <c r="E47" s="453" t="s">
        <v>748</v>
      </c>
      <c r="F47" s="422"/>
    </row>
    <row r="48" spans="1:6" ht="13.5" thickBot="1">
      <c r="A48" s="454"/>
      <c r="B48" s="459"/>
      <c r="C48" s="449"/>
      <c r="D48" s="451"/>
      <c r="E48" s="453"/>
      <c r="F48" s="424"/>
    </row>
    <row r="49" spans="1:6" ht="26.25" customHeight="1" thickBot="1">
      <c r="A49" s="454"/>
      <c r="B49" s="460"/>
      <c r="C49" s="450"/>
      <c r="D49" s="452"/>
      <c r="E49" s="428" t="s">
        <v>749</v>
      </c>
      <c r="F49" s="429"/>
    </row>
    <row r="50" spans="1:6" ht="27.75" customHeight="1" thickBot="1">
      <c r="A50" s="454" t="s">
        <v>53</v>
      </c>
      <c r="B50" s="458" t="str">
        <f>'[1]Zakładka nr 1'!C12</f>
        <v>ul. Batorów 43, 57-330 Szczytna</v>
      </c>
      <c r="C50" s="418" t="s">
        <v>730</v>
      </c>
      <c r="D50" s="419" t="s">
        <v>29</v>
      </c>
      <c r="E50" s="420" t="s">
        <v>731</v>
      </c>
      <c r="F50" s="421" t="s">
        <v>26</v>
      </c>
    </row>
    <row r="51" spans="1:6" ht="27.75" customHeight="1" thickBot="1">
      <c r="A51" s="454"/>
      <c r="B51" s="459"/>
      <c r="C51" s="455" t="s">
        <v>732</v>
      </c>
      <c r="D51" s="419" t="s">
        <v>29</v>
      </c>
      <c r="E51" s="453" t="s">
        <v>733</v>
      </c>
      <c r="F51" s="422" t="s">
        <v>26</v>
      </c>
    </row>
    <row r="52" spans="1:6" ht="15.75" customHeight="1" thickBot="1">
      <c r="A52" s="454"/>
      <c r="B52" s="459"/>
      <c r="C52" s="455"/>
      <c r="D52" s="423"/>
      <c r="E52" s="453"/>
      <c r="F52" s="424" t="s">
        <v>752</v>
      </c>
    </row>
    <row r="53" spans="1:6" ht="27.75" customHeight="1" thickBot="1">
      <c r="A53" s="454"/>
      <c r="B53" s="459"/>
      <c r="C53" s="455" t="s">
        <v>735</v>
      </c>
      <c r="D53" s="419" t="s">
        <v>29</v>
      </c>
      <c r="E53" s="453" t="s">
        <v>736</v>
      </c>
      <c r="F53" s="422" t="s">
        <v>29</v>
      </c>
    </row>
    <row r="54" spans="1:6" ht="15.75" customHeight="1" thickBot="1">
      <c r="A54" s="454"/>
      <c r="B54" s="459"/>
      <c r="C54" s="455"/>
      <c r="D54" s="423"/>
      <c r="E54" s="453"/>
      <c r="F54" s="424"/>
    </row>
    <row r="55" spans="1:6" ht="27.75" customHeight="1" thickBot="1">
      <c r="A55" s="454"/>
      <c r="B55" s="459"/>
      <c r="C55" s="455" t="s">
        <v>737</v>
      </c>
      <c r="D55" s="419" t="s">
        <v>29</v>
      </c>
      <c r="E55" s="448" t="s">
        <v>738</v>
      </c>
      <c r="F55" s="422" t="s">
        <v>29</v>
      </c>
    </row>
    <row r="56" spans="1:6" ht="13.5" thickBot="1">
      <c r="A56" s="454"/>
      <c r="B56" s="459"/>
      <c r="C56" s="455"/>
      <c r="D56" s="423"/>
      <c r="E56" s="448"/>
      <c r="F56" s="424"/>
    </row>
    <row r="57" spans="1:6" ht="13.5" customHeight="1" thickBot="1">
      <c r="A57" s="454"/>
      <c r="B57" s="459"/>
      <c r="C57" s="456" t="s">
        <v>739</v>
      </c>
      <c r="D57" s="457" t="s">
        <v>29</v>
      </c>
      <c r="E57" s="448" t="s">
        <v>740</v>
      </c>
      <c r="F57" s="422" t="s">
        <v>29</v>
      </c>
    </row>
    <row r="58" spans="1:6" ht="13.5" thickBot="1">
      <c r="A58" s="454"/>
      <c r="B58" s="459"/>
      <c r="C58" s="456"/>
      <c r="D58" s="457"/>
      <c r="E58" s="448"/>
      <c r="F58" s="424"/>
    </row>
    <row r="59" spans="1:6" ht="24.75" thickBot="1">
      <c r="A59" s="454"/>
      <c r="B59" s="459"/>
      <c r="C59" s="426" t="s">
        <v>741</v>
      </c>
      <c r="D59" s="419" t="s">
        <v>29</v>
      </c>
      <c r="E59" s="425" t="s">
        <v>742</v>
      </c>
      <c r="F59" s="422"/>
    </row>
    <row r="60" spans="1:6" ht="25.5" customHeight="1" thickBot="1">
      <c r="A60" s="454"/>
      <c r="B60" s="459"/>
      <c r="C60" s="427" t="s">
        <v>743</v>
      </c>
      <c r="D60" s="419" t="s">
        <v>29</v>
      </c>
      <c r="E60" s="425" t="s">
        <v>744</v>
      </c>
      <c r="F60" s="422"/>
    </row>
    <row r="61" spans="1:6" ht="24.75" thickBot="1">
      <c r="A61" s="454"/>
      <c r="B61" s="459"/>
      <c r="C61" s="449" t="s">
        <v>745</v>
      </c>
      <c r="D61" s="451"/>
      <c r="E61" s="425" t="s">
        <v>747</v>
      </c>
      <c r="F61" s="422"/>
    </row>
    <row r="62" spans="1:6" ht="30" customHeight="1" thickBot="1">
      <c r="A62" s="454"/>
      <c r="B62" s="459"/>
      <c r="C62" s="449"/>
      <c r="D62" s="451"/>
      <c r="E62" s="453" t="s">
        <v>748</v>
      </c>
      <c r="F62" s="422"/>
    </row>
    <row r="63" spans="1:6" ht="13.5" thickBot="1">
      <c r="A63" s="454"/>
      <c r="B63" s="459"/>
      <c r="C63" s="449"/>
      <c r="D63" s="451"/>
      <c r="E63" s="453"/>
      <c r="F63" s="424"/>
    </row>
    <row r="64" spans="1:6" ht="26.25" customHeight="1" thickBot="1">
      <c r="A64" s="454"/>
      <c r="B64" s="460"/>
      <c r="C64" s="450"/>
      <c r="D64" s="452"/>
      <c r="E64" s="428" t="s">
        <v>749</v>
      </c>
      <c r="F64" s="429"/>
    </row>
    <row r="65" spans="1:6" ht="27.75" customHeight="1" thickBot="1">
      <c r="A65" s="454" t="s">
        <v>57</v>
      </c>
      <c r="B65" s="458" t="str">
        <f>'[1]Zakładka nr 1'!C14</f>
        <v>ul.Bukowina 6, 57-350 Kudowa Zdrój</v>
      </c>
      <c r="C65" s="418" t="s">
        <v>730</v>
      </c>
      <c r="D65" s="419" t="s">
        <v>29</v>
      </c>
      <c r="E65" s="420" t="s">
        <v>731</v>
      </c>
      <c r="F65" s="421" t="s">
        <v>26</v>
      </c>
    </row>
    <row r="66" spans="1:6" ht="27.75" customHeight="1" thickBot="1">
      <c r="A66" s="454"/>
      <c r="B66" s="459"/>
      <c r="C66" s="455" t="s">
        <v>732</v>
      </c>
      <c r="D66" s="419" t="s">
        <v>29</v>
      </c>
      <c r="E66" s="453" t="s">
        <v>733</v>
      </c>
      <c r="F66" s="422" t="s">
        <v>26</v>
      </c>
    </row>
    <row r="67" spans="1:6" ht="15.75" customHeight="1" thickBot="1">
      <c r="A67" s="454"/>
      <c r="B67" s="459"/>
      <c r="C67" s="455"/>
      <c r="D67" s="423"/>
      <c r="E67" s="453"/>
      <c r="F67" s="424" t="s">
        <v>752</v>
      </c>
    </row>
    <row r="68" spans="1:6" ht="27.75" customHeight="1" thickBot="1">
      <c r="A68" s="454"/>
      <c r="B68" s="459"/>
      <c r="C68" s="455" t="s">
        <v>735</v>
      </c>
      <c r="D68" s="419" t="s">
        <v>29</v>
      </c>
      <c r="E68" s="453" t="s">
        <v>736</v>
      </c>
      <c r="F68" s="422" t="s">
        <v>29</v>
      </c>
    </row>
    <row r="69" spans="1:6" ht="15.75" customHeight="1" thickBot="1">
      <c r="A69" s="454"/>
      <c r="B69" s="459"/>
      <c r="C69" s="455"/>
      <c r="D69" s="423"/>
      <c r="E69" s="453"/>
      <c r="F69" s="424"/>
    </row>
    <row r="70" spans="1:6" ht="27.75" customHeight="1" thickBot="1">
      <c r="A70" s="454"/>
      <c r="B70" s="459"/>
      <c r="C70" s="455" t="s">
        <v>737</v>
      </c>
      <c r="D70" s="419" t="s">
        <v>29</v>
      </c>
      <c r="E70" s="448" t="s">
        <v>738</v>
      </c>
      <c r="F70" s="422" t="s">
        <v>29</v>
      </c>
    </row>
    <row r="71" spans="1:6" ht="13.5" thickBot="1">
      <c r="A71" s="454"/>
      <c r="B71" s="459"/>
      <c r="C71" s="455"/>
      <c r="D71" s="423"/>
      <c r="E71" s="448"/>
      <c r="F71" s="424"/>
    </row>
    <row r="72" spans="1:6" ht="13.5" customHeight="1" thickBot="1">
      <c r="A72" s="454"/>
      <c r="B72" s="459"/>
      <c r="C72" s="456" t="s">
        <v>739</v>
      </c>
      <c r="D72" s="457" t="s">
        <v>29</v>
      </c>
      <c r="E72" s="448" t="s">
        <v>740</v>
      </c>
      <c r="F72" s="422" t="s">
        <v>29</v>
      </c>
    </row>
    <row r="73" spans="1:6" ht="13.5" thickBot="1">
      <c r="A73" s="454"/>
      <c r="B73" s="459"/>
      <c r="C73" s="456"/>
      <c r="D73" s="457"/>
      <c r="E73" s="448"/>
      <c r="F73" s="424"/>
    </row>
    <row r="74" spans="1:6" ht="24.75" thickBot="1">
      <c r="A74" s="454"/>
      <c r="B74" s="459"/>
      <c r="C74" s="426" t="s">
        <v>741</v>
      </c>
      <c r="D74" s="419" t="s">
        <v>29</v>
      </c>
      <c r="E74" s="425" t="s">
        <v>742</v>
      </c>
      <c r="F74" s="422"/>
    </row>
    <row r="75" spans="1:6" ht="25.5" customHeight="1" thickBot="1">
      <c r="A75" s="454"/>
      <c r="B75" s="459"/>
      <c r="C75" s="427" t="s">
        <v>743</v>
      </c>
      <c r="D75" s="419" t="s">
        <v>29</v>
      </c>
      <c r="E75" s="425" t="s">
        <v>744</v>
      </c>
      <c r="F75" s="422"/>
    </row>
    <row r="76" spans="1:6" ht="24.75" thickBot="1">
      <c r="A76" s="454"/>
      <c r="B76" s="459"/>
      <c r="C76" s="449" t="s">
        <v>745</v>
      </c>
      <c r="D76" s="451"/>
      <c r="E76" s="425" t="s">
        <v>747</v>
      </c>
      <c r="F76" s="422"/>
    </row>
    <row r="77" spans="1:6" ht="30" customHeight="1" thickBot="1">
      <c r="A77" s="454"/>
      <c r="B77" s="459"/>
      <c r="C77" s="449"/>
      <c r="D77" s="451"/>
      <c r="E77" s="453" t="s">
        <v>748</v>
      </c>
      <c r="F77" s="422"/>
    </row>
    <row r="78" spans="1:6" ht="13.5" thickBot="1">
      <c r="A78" s="454"/>
      <c r="B78" s="459"/>
      <c r="C78" s="449"/>
      <c r="D78" s="451"/>
      <c r="E78" s="453"/>
      <c r="F78" s="424"/>
    </row>
    <row r="79" spans="1:6" ht="26.25" customHeight="1" thickBot="1">
      <c r="A79" s="454"/>
      <c r="B79" s="460"/>
      <c r="C79" s="450"/>
      <c r="D79" s="452"/>
      <c r="E79" s="428" t="s">
        <v>749</v>
      </c>
      <c r="F79" s="429"/>
    </row>
    <row r="80" spans="1:6" ht="27.75" customHeight="1" thickBot="1">
      <c r="A80" s="454" t="s">
        <v>60</v>
      </c>
      <c r="B80" s="458" t="str">
        <f>'[1]Zakładka nr 1'!C16</f>
        <v>ul.Cmentarna 4 , 57-420 Radków</v>
      </c>
      <c r="C80" s="418" t="s">
        <v>730</v>
      </c>
      <c r="D80" s="419" t="s">
        <v>29</v>
      </c>
      <c r="E80" s="420" t="s">
        <v>731</v>
      </c>
      <c r="F80" s="421" t="s">
        <v>26</v>
      </c>
    </row>
    <row r="81" spans="1:6" ht="27.75" customHeight="1" thickBot="1">
      <c r="A81" s="454"/>
      <c r="B81" s="459"/>
      <c r="C81" s="455" t="s">
        <v>732</v>
      </c>
      <c r="D81" s="419" t="s">
        <v>29</v>
      </c>
      <c r="E81" s="453" t="s">
        <v>733</v>
      </c>
      <c r="F81" s="422" t="s">
        <v>26</v>
      </c>
    </row>
    <row r="82" spans="1:6" ht="15.75" customHeight="1" thickBot="1">
      <c r="A82" s="454"/>
      <c r="B82" s="459"/>
      <c r="C82" s="455"/>
      <c r="D82" s="423"/>
      <c r="E82" s="453"/>
      <c r="F82" s="424" t="s">
        <v>753</v>
      </c>
    </row>
    <row r="83" spans="1:6" ht="27.75" customHeight="1" thickBot="1">
      <c r="A83" s="454"/>
      <c r="B83" s="459"/>
      <c r="C83" s="455" t="s">
        <v>735</v>
      </c>
      <c r="D83" s="419" t="s">
        <v>29</v>
      </c>
      <c r="E83" s="453" t="s">
        <v>736</v>
      </c>
      <c r="F83" s="422" t="s">
        <v>29</v>
      </c>
    </row>
    <row r="84" spans="1:6" ht="15.75" customHeight="1" thickBot="1">
      <c r="A84" s="454"/>
      <c r="B84" s="459"/>
      <c r="C84" s="455"/>
      <c r="D84" s="423"/>
      <c r="E84" s="453"/>
      <c r="F84" s="424"/>
    </row>
    <row r="85" spans="1:6" ht="27.75" customHeight="1" thickBot="1">
      <c r="A85" s="454"/>
      <c r="B85" s="459"/>
      <c r="C85" s="455" t="s">
        <v>737</v>
      </c>
      <c r="D85" s="419" t="s">
        <v>29</v>
      </c>
      <c r="E85" s="448" t="s">
        <v>738</v>
      </c>
      <c r="F85" s="422" t="s">
        <v>29</v>
      </c>
    </row>
    <row r="86" spans="1:6" ht="13.5" thickBot="1">
      <c r="A86" s="454"/>
      <c r="B86" s="459"/>
      <c r="C86" s="455"/>
      <c r="D86" s="423"/>
      <c r="E86" s="448"/>
      <c r="F86" s="424"/>
    </row>
    <row r="87" spans="1:6" ht="13.5" customHeight="1" thickBot="1">
      <c r="A87" s="454"/>
      <c r="B87" s="459"/>
      <c r="C87" s="456" t="s">
        <v>739</v>
      </c>
      <c r="D87" s="457" t="s">
        <v>29</v>
      </c>
      <c r="E87" s="448" t="s">
        <v>740</v>
      </c>
      <c r="F87" s="422" t="s">
        <v>29</v>
      </c>
    </row>
    <row r="88" spans="1:6" ht="13.5" thickBot="1">
      <c r="A88" s="454"/>
      <c r="B88" s="459"/>
      <c r="C88" s="456"/>
      <c r="D88" s="457"/>
      <c r="E88" s="448"/>
      <c r="F88" s="424"/>
    </row>
    <row r="89" spans="1:6" ht="24.75" thickBot="1">
      <c r="A89" s="454"/>
      <c r="B89" s="459"/>
      <c r="C89" s="426" t="s">
        <v>741</v>
      </c>
      <c r="D89" s="419" t="s">
        <v>29</v>
      </c>
      <c r="E89" s="425" t="s">
        <v>742</v>
      </c>
      <c r="F89" s="422"/>
    </row>
    <row r="90" spans="1:6" ht="25.5" customHeight="1" thickBot="1">
      <c r="A90" s="454"/>
      <c r="B90" s="459"/>
      <c r="C90" s="427" t="s">
        <v>743</v>
      </c>
      <c r="D90" s="419" t="s">
        <v>29</v>
      </c>
      <c r="E90" s="425" t="s">
        <v>744</v>
      </c>
      <c r="F90" s="422"/>
    </row>
    <row r="91" spans="1:6" ht="24.75" thickBot="1">
      <c r="A91" s="454"/>
      <c r="B91" s="459"/>
      <c r="C91" s="449" t="s">
        <v>745</v>
      </c>
      <c r="D91" s="451" t="s">
        <v>746</v>
      </c>
      <c r="E91" s="425" t="s">
        <v>747</v>
      </c>
      <c r="F91" s="422"/>
    </row>
    <row r="92" spans="1:6" ht="30" customHeight="1" thickBot="1">
      <c r="A92" s="454"/>
      <c r="B92" s="459"/>
      <c r="C92" s="449"/>
      <c r="D92" s="451"/>
      <c r="E92" s="453" t="s">
        <v>748</v>
      </c>
      <c r="F92" s="422"/>
    </row>
    <row r="93" spans="1:6" ht="13.5" thickBot="1">
      <c r="A93" s="454"/>
      <c r="B93" s="459"/>
      <c r="C93" s="449"/>
      <c r="D93" s="451"/>
      <c r="E93" s="453"/>
      <c r="F93" s="424"/>
    </row>
    <row r="94" spans="1:6" ht="26.25" customHeight="1" thickBot="1">
      <c r="A94" s="454"/>
      <c r="B94" s="460"/>
      <c r="C94" s="450"/>
      <c r="D94" s="452"/>
      <c r="E94" s="428" t="s">
        <v>749</v>
      </c>
      <c r="F94" s="429"/>
    </row>
    <row r="95" spans="1:6" ht="27.75" customHeight="1" thickBot="1">
      <c r="A95" s="454" t="s">
        <v>62</v>
      </c>
      <c r="B95" s="458" t="str">
        <f>'[1]Zakładka nr 1'!C18</f>
        <v>Pasterka 2 , 57-350 Kudowa Zdrój</v>
      </c>
      <c r="C95" s="418" t="s">
        <v>730</v>
      </c>
      <c r="D95" s="419" t="s">
        <v>29</v>
      </c>
      <c r="E95" s="420" t="s">
        <v>731</v>
      </c>
      <c r="F95" s="421" t="s">
        <v>26</v>
      </c>
    </row>
    <row r="96" spans="1:6" ht="27.75" customHeight="1" thickBot="1">
      <c r="A96" s="454"/>
      <c r="B96" s="459"/>
      <c r="C96" s="455" t="s">
        <v>732</v>
      </c>
      <c r="D96" s="419" t="s">
        <v>29</v>
      </c>
      <c r="E96" s="453" t="s">
        <v>733</v>
      </c>
      <c r="F96" s="422" t="s">
        <v>26</v>
      </c>
    </row>
    <row r="97" spans="1:6" ht="15.75" customHeight="1" thickBot="1">
      <c r="A97" s="454"/>
      <c r="B97" s="459"/>
      <c r="C97" s="455"/>
      <c r="D97" s="423"/>
      <c r="E97" s="453"/>
      <c r="F97" s="424" t="s">
        <v>752</v>
      </c>
    </row>
    <row r="98" spans="1:6" ht="27.75" customHeight="1" thickBot="1">
      <c r="A98" s="454"/>
      <c r="B98" s="459"/>
      <c r="C98" s="455" t="s">
        <v>735</v>
      </c>
      <c r="D98" s="419" t="s">
        <v>29</v>
      </c>
      <c r="E98" s="453" t="s">
        <v>736</v>
      </c>
      <c r="F98" s="422" t="s">
        <v>29</v>
      </c>
    </row>
    <row r="99" spans="1:6" ht="15.75" customHeight="1" thickBot="1">
      <c r="A99" s="454"/>
      <c r="B99" s="459"/>
      <c r="C99" s="455"/>
      <c r="D99" s="423"/>
      <c r="E99" s="453"/>
      <c r="F99" s="424"/>
    </row>
    <row r="100" spans="1:6" ht="27.75" customHeight="1" thickBot="1">
      <c r="A100" s="454"/>
      <c r="B100" s="459"/>
      <c r="C100" s="455" t="s">
        <v>737</v>
      </c>
      <c r="D100" s="419" t="s">
        <v>29</v>
      </c>
      <c r="E100" s="448" t="s">
        <v>738</v>
      </c>
      <c r="F100" s="422" t="s">
        <v>29</v>
      </c>
    </row>
    <row r="101" spans="1:6" ht="13.5" thickBot="1">
      <c r="A101" s="454"/>
      <c r="B101" s="459"/>
      <c r="C101" s="455"/>
      <c r="D101" s="423"/>
      <c r="E101" s="448"/>
      <c r="F101" s="424"/>
    </row>
    <row r="102" spans="1:6" ht="13.5" customHeight="1" thickBot="1">
      <c r="A102" s="454"/>
      <c r="B102" s="459"/>
      <c r="C102" s="456" t="s">
        <v>739</v>
      </c>
      <c r="D102" s="457" t="s">
        <v>29</v>
      </c>
      <c r="E102" s="448" t="s">
        <v>740</v>
      </c>
      <c r="F102" s="422" t="s">
        <v>29</v>
      </c>
    </row>
    <row r="103" spans="1:6" ht="13.5" thickBot="1">
      <c r="A103" s="454"/>
      <c r="B103" s="459"/>
      <c r="C103" s="456"/>
      <c r="D103" s="457"/>
      <c r="E103" s="448"/>
      <c r="F103" s="424"/>
    </row>
    <row r="104" spans="1:6" ht="24.75" thickBot="1">
      <c r="A104" s="454"/>
      <c r="B104" s="459"/>
      <c r="C104" s="426" t="s">
        <v>741</v>
      </c>
      <c r="D104" s="419" t="s">
        <v>29</v>
      </c>
      <c r="E104" s="425" t="s">
        <v>742</v>
      </c>
      <c r="F104" s="422"/>
    </row>
    <row r="105" spans="1:6" ht="25.5" customHeight="1" thickBot="1">
      <c r="A105" s="454"/>
      <c r="B105" s="459"/>
      <c r="C105" s="427" t="s">
        <v>743</v>
      </c>
      <c r="D105" s="419" t="s">
        <v>29</v>
      </c>
      <c r="E105" s="425" t="s">
        <v>744</v>
      </c>
      <c r="F105" s="422"/>
    </row>
    <row r="106" spans="1:6" ht="24.75" thickBot="1">
      <c r="A106" s="454"/>
      <c r="B106" s="459"/>
      <c r="C106" s="449" t="s">
        <v>745</v>
      </c>
      <c r="D106" s="451"/>
      <c r="E106" s="425" t="s">
        <v>747</v>
      </c>
      <c r="F106" s="422"/>
    </row>
    <row r="107" spans="1:6" ht="30" customHeight="1" thickBot="1">
      <c r="A107" s="454"/>
      <c r="B107" s="459"/>
      <c r="C107" s="449"/>
      <c r="D107" s="451"/>
      <c r="E107" s="453" t="s">
        <v>748</v>
      </c>
      <c r="F107" s="422"/>
    </row>
    <row r="108" spans="1:6" ht="13.5" thickBot="1">
      <c r="A108" s="454"/>
      <c r="B108" s="459"/>
      <c r="C108" s="449"/>
      <c r="D108" s="451"/>
      <c r="E108" s="453"/>
      <c r="F108" s="424"/>
    </row>
    <row r="109" spans="1:6" ht="26.25" customHeight="1" thickBot="1">
      <c r="A109" s="454"/>
      <c r="B109" s="460"/>
      <c r="C109" s="450"/>
      <c r="D109" s="452"/>
      <c r="E109" s="428" t="s">
        <v>749</v>
      </c>
      <c r="F109" s="429"/>
    </row>
    <row r="110" spans="1:6" ht="27.75" customHeight="1" thickBot="1">
      <c r="A110" s="454" t="s">
        <v>64</v>
      </c>
      <c r="B110" s="458" t="str">
        <f>'[1]Zakładka nr 1'!C20</f>
        <v>Karłów 13, 57-350 Kudowa Z|drój</v>
      </c>
      <c r="C110" s="418" t="s">
        <v>730</v>
      </c>
      <c r="D110" s="419" t="s">
        <v>29</v>
      </c>
      <c r="E110" s="420" t="s">
        <v>731</v>
      </c>
      <c r="F110" s="421" t="s">
        <v>26</v>
      </c>
    </row>
    <row r="111" spans="1:6" ht="27.75" customHeight="1" thickBot="1">
      <c r="A111" s="454"/>
      <c r="B111" s="459"/>
      <c r="C111" s="455" t="s">
        <v>732</v>
      </c>
      <c r="D111" s="419" t="s">
        <v>29</v>
      </c>
      <c r="E111" s="453" t="s">
        <v>733</v>
      </c>
      <c r="F111" s="422" t="s">
        <v>26</v>
      </c>
    </row>
    <row r="112" spans="1:6" ht="15.75" customHeight="1" thickBot="1">
      <c r="A112" s="454"/>
      <c r="B112" s="459"/>
      <c r="C112" s="455"/>
      <c r="D112" s="423"/>
      <c r="E112" s="453"/>
      <c r="F112" s="424" t="s">
        <v>754</v>
      </c>
    </row>
    <row r="113" spans="1:6" ht="27.75" customHeight="1" thickBot="1">
      <c r="A113" s="454"/>
      <c r="B113" s="459"/>
      <c r="C113" s="455" t="s">
        <v>735</v>
      </c>
      <c r="D113" s="419" t="s">
        <v>29</v>
      </c>
      <c r="E113" s="453" t="s">
        <v>736</v>
      </c>
      <c r="F113" s="422" t="s">
        <v>29</v>
      </c>
    </row>
    <row r="114" spans="1:6" ht="15.75" customHeight="1" thickBot="1">
      <c r="A114" s="454"/>
      <c r="B114" s="459"/>
      <c r="C114" s="455"/>
      <c r="D114" s="423"/>
      <c r="E114" s="453"/>
      <c r="F114" s="424"/>
    </row>
    <row r="115" spans="1:6" ht="27.75" customHeight="1" thickBot="1">
      <c r="A115" s="454"/>
      <c r="B115" s="459"/>
      <c r="C115" s="455" t="s">
        <v>737</v>
      </c>
      <c r="D115" s="419" t="s">
        <v>29</v>
      </c>
      <c r="E115" s="448" t="s">
        <v>738</v>
      </c>
      <c r="F115" s="422" t="s">
        <v>29</v>
      </c>
    </row>
    <row r="116" spans="1:6" ht="13.5" thickBot="1">
      <c r="A116" s="454"/>
      <c r="B116" s="459"/>
      <c r="C116" s="455"/>
      <c r="D116" s="423"/>
      <c r="E116" s="448"/>
      <c r="F116" s="424"/>
    </row>
    <row r="117" spans="1:6" ht="13.5" customHeight="1" thickBot="1">
      <c r="A117" s="454"/>
      <c r="B117" s="459"/>
      <c r="C117" s="456" t="s">
        <v>739</v>
      </c>
      <c r="D117" s="457" t="s">
        <v>29</v>
      </c>
      <c r="E117" s="448" t="s">
        <v>740</v>
      </c>
      <c r="F117" s="422" t="s">
        <v>29</v>
      </c>
    </row>
    <row r="118" spans="1:6" ht="13.5" thickBot="1">
      <c r="A118" s="454"/>
      <c r="B118" s="459"/>
      <c r="C118" s="456"/>
      <c r="D118" s="457"/>
      <c r="E118" s="448"/>
      <c r="F118" s="424"/>
    </row>
    <row r="119" spans="1:6" ht="24.75" thickBot="1">
      <c r="A119" s="454"/>
      <c r="B119" s="459"/>
      <c r="C119" s="426" t="s">
        <v>741</v>
      </c>
      <c r="D119" s="419" t="s">
        <v>29</v>
      </c>
      <c r="E119" s="425" t="s">
        <v>742</v>
      </c>
      <c r="F119" s="422"/>
    </row>
    <row r="120" spans="1:6" ht="25.5" customHeight="1" thickBot="1">
      <c r="A120" s="454"/>
      <c r="B120" s="459"/>
      <c r="C120" s="427" t="s">
        <v>743</v>
      </c>
      <c r="D120" s="419" t="s">
        <v>29</v>
      </c>
      <c r="E120" s="425" t="s">
        <v>744</v>
      </c>
      <c r="F120" s="422"/>
    </row>
    <row r="121" spans="1:6" ht="24.75" thickBot="1">
      <c r="A121" s="454"/>
      <c r="B121" s="459"/>
      <c r="C121" s="449" t="s">
        <v>745</v>
      </c>
      <c r="D121" s="451"/>
      <c r="E121" s="425" t="s">
        <v>747</v>
      </c>
      <c r="F121" s="422"/>
    </row>
    <row r="122" spans="1:6" ht="30" customHeight="1" thickBot="1">
      <c r="A122" s="454"/>
      <c r="B122" s="459"/>
      <c r="C122" s="449"/>
      <c r="D122" s="451"/>
      <c r="E122" s="453" t="s">
        <v>748</v>
      </c>
      <c r="F122" s="422"/>
    </row>
    <row r="123" spans="1:6" ht="13.5" thickBot="1">
      <c r="A123" s="454"/>
      <c r="B123" s="459"/>
      <c r="C123" s="449"/>
      <c r="D123" s="451"/>
      <c r="E123" s="453"/>
      <c r="F123" s="424"/>
    </row>
    <row r="124" spans="1:6" ht="26.25" customHeight="1" thickBot="1">
      <c r="A124" s="454"/>
      <c r="B124" s="460"/>
      <c r="C124" s="450"/>
      <c r="D124" s="452"/>
      <c r="E124" s="428" t="s">
        <v>749</v>
      </c>
      <c r="F124" s="429"/>
    </row>
    <row r="125" spans="1:6" ht="27.75" customHeight="1" thickBot="1">
      <c r="A125" s="454" t="s">
        <v>67</v>
      </c>
      <c r="B125" s="458" t="str">
        <f>'[1]Zakładka nr 1'!C22</f>
        <v>ul.Sikorskiego  15, 57-350 Kudowa Zdrój</v>
      </c>
      <c r="C125" s="418" t="s">
        <v>730</v>
      </c>
      <c r="D125" s="419" t="s">
        <v>29</v>
      </c>
      <c r="E125" s="420" t="s">
        <v>731</v>
      </c>
      <c r="F125" s="421" t="s">
        <v>26</v>
      </c>
    </row>
    <row r="126" spans="1:6" ht="27.75" customHeight="1" thickBot="1">
      <c r="A126" s="454"/>
      <c r="B126" s="459"/>
      <c r="C126" s="455" t="s">
        <v>732</v>
      </c>
      <c r="D126" s="419" t="s">
        <v>29</v>
      </c>
      <c r="E126" s="453" t="s">
        <v>733</v>
      </c>
      <c r="F126" s="422" t="s">
        <v>26</v>
      </c>
    </row>
    <row r="127" spans="1:6" ht="15.75" customHeight="1" thickBot="1">
      <c r="A127" s="454"/>
      <c r="B127" s="459"/>
      <c r="C127" s="455"/>
      <c r="D127" s="423"/>
      <c r="E127" s="453"/>
      <c r="F127" s="424" t="s">
        <v>755</v>
      </c>
    </row>
    <row r="128" spans="1:6" ht="27.75" customHeight="1" thickBot="1">
      <c r="A128" s="454"/>
      <c r="B128" s="459"/>
      <c r="C128" s="455" t="s">
        <v>735</v>
      </c>
      <c r="D128" s="419" t="s">
        <v>29</v>
      </c>
      <c r="E128" s="453" t="s">
        <v>736</v>
      </c>
      <c r="F128" s="422" t="s">
        <v>29</v>
      </c>
    </row>
    <row r="129" spans="1:6" ht="15.75" customHeight="1" thickBot="1">
      <c r="A129" s="454"/>
      <c r="B129" s="459"/>
      <c r="C129" s="455"/>
      <c r="D129" s="423"/>
      <c r="E129" s="453"/>
      <c r="F129" s="424"/>
    </row>
    <row r="130" spans="1:6" ht="27.75" customHeight="1" thickBot="1">
      <c r="A130" s="454"/>
      <c r="B130" s="459"/>
      <c r="C130" s="455" t="s">
        <v>737</v>
      </c>
      <c r="D130" s="419" t="s">
        <v>29</v>
      </c>
      <c r="E130" s="448" t="s">
        <v>738</v>
      </c>
      <c r="F130" s="422" t="s">
        <v>29</v>
      </c>
    </row>
    <row r="131" spans="1:6" ht="13.5" thickBot="1">
      <c r="A131" s="454"/>
      <c r="B131" s="459"/>
      <c r="C131" s="455"/>
      <c r="D131" s="423"/>
      <c r="E131" s="448"/>
      <c r="F131" s="424"/>
    </row>
    <row r="132" spans="1:6" ht="13.5" customHeight="1" thickBot="1">
      <c r="A132" s="454"/>
      <c r="B132" s="459"/>
      <c r="C132" s="456" t="s">
        <v>739</v>
      </c>
      <c r="D132" s="457" t="s">
        <v>29</v>
      </c>
      <c r="E132" s="448" t="s">
        <v>740</v>
      </c>
      <c r="F132" s="422" t="s">
        <v>29</v>
      </c>
    </row>
    <row r="133" spans="1:6" ht="13.5" thickBot="1">
      <c r="A133" s="454"/>
      <c r="B133" s="459"/>
      <c r="C133" s="456"/>
      <c r="D133" s="457"/>
      <c r="E133" s="448"/>
      <c r="F133" s="424"/>
    </row>
    <row r="134" spans="1:6" ht="24.75" thickBot="1">
      <c r="A134" s="454"/>
      <c r="B134" s="459"/>
      <c r="C134" s="426" t="s">
        <v>741</v>
      </c>
      <c r="D134" s="419" t="s">
        <v>29</v>
      </c>
      <c r="E134" s="425" t="s">
        <v>742</v>
      </c>
      <c r="F134" s="422"/>
    </row>
    <row r="135" spans="1:6" ht="25.5" customHeight="1" thickBot="1">
      <c r="A135" s="454"/>
      <c r="B135" s="459"/>
      <c r="C135" s="427" t="s">
        <v>743</v>
      </c>
      <c r="D135" s="419" t="s">
        <v>29</v>
      </c>
      <c r="E135" s="425" t="s">
        <v>744</v>
      </c>
      <c r="F135" s="422"/>
    </row>
    <row r="136" spans="1:6" ht="24.75" thickBot="1">
      <c r="A136" s="454"/>
      <c r="B136" s="459"/>
      <c r="C136" s="449" t="s">
        <v>745</v>
      </c>
      <c r="D136" s="451"/>
      <c r="E136" s="425" t="s">
        <v>747</v>
      </c>
      <c r="F136" s="422"/>
    </row>
    <row r="137" spans="1:6" ht="30" customHeight="1" thickBot="1">
      <c r="A137" s="454"/>
      <c r="B137" s="459"/>
      <c r="C137" s="449"/>
      <c r="D137" s="451"/>
      <c r="E137" s="453" t="s">
        <v>748</v>
      </c>
      <c r="F137" s="422"/>
    </row>
    <row r="138" spans="1:6" ht="13.5" thickBot="1">
      <c r="A138" s="454"/>
      <c r="B138" s="459"/>
      <c r="C138" s="449"/>
      <c r="D138" s="451"/>
      <c r="E138" s="453"/>
      <c r="F138" s="424"/>
    </row>
    <row r="139" spans="1:6" ht="26.25" customHeight="1" thickBot="1">
      <c r="A139" s="454"/>
      <c r="B139" s="460"/>
      <c r="C139" s="450"/>
      <c r="D139" s="452"/>
      <c r="E139" s="428" t="s">
        <v>749</v>
      </c>
      <c r="F139" s="429"/>
    </row>
    <row r="140" spans="1:6" ht="27.75" customHeight="1" thickBot="1">
      <c r="A140" s="454" t="s">
        <v>71</v>
      </c>
      <c r="B140" s="458" t="str">
        <f>'[1]Zakładka nr 1'!C24</f>
        <v>Łężyce 89,57-330 Szczytna</v>
      </c>
      <c r="C140" s="418" t="s">
        <v>730</v>
      </c>
      <c r="D140" s="419" t="s">
        <v>29</v>
      </c>
      <c r="E140" s="420" t="s">
        <v>731</v>
      </c>
      <c r="F140" s="421" t="s">
        <v>26</v>
      </c>
    </row>
    <row r="141" spans="1:6" ht="27.75" customHeight="1" thickBot="1">
      <c r="A141" s="454"/>
      <c r="B141" s="459"/>
      <c r="C141" s="455" t="s">
        <v>732</v>
      </c>
      <c r="D141" s="419" t="s">
        <v>29</v>
      </c>
      <c r="E141" s="453" t="s">
        <v>733</v>
      </c>
      <c r="F141" s="422" t="s">
        <v>29</v>
      </c>
    </row>
    <row r="142" spans="1:6" ht="15.75" customHeight="1" thickBot="1">
      <c r="A142" s="454"/>
      <c r="B142" s="459"/>
      <c r="C142" s="455"/>
      <c r="D142" s="423"/>
      <c r="E142" s="453"/>
      <c r="F142" s="424"/>
    </row>
    <row r="143" spans="1:6" ht="27.75" customHeight="1" thickBot="1">
      <c r="A143" s="454"/>
      <c r="B143" s="459"/>
      <c r="C143" s="455" t="s">
        <v>735</v>
      </c>
      <c r="D143" s="419" t="s">
        <v>29</v>
      </c>
      <c r="E143" s="453" t="s">
        <v>736</v>
      </c>
      <c r="F143" s="422" t="s">
        <v>29</v>
      </c>
    </row>
    <row r="144" spans="1:6" ht="15.75" customHeight="1" thickBot="1">
      <c r="A144" s="454"/>
      <c r="B144" s="459"/>
      <c r="C144" s="455"/>
      <c r="D144" s="423"/>
      <c r="E144" s="453"/>
      <c r="F144" s="424"/>
    </row>
    <row r="145" spans="1:6" ht="27.75" customHeight="1" thickBot="1">
      <c r="A145" s="454"/>
      <c r="B145" s="459"/>
      <c r="C145" s="455" t="s">
        <v>737</v>
      </c>
      <c r="D145" s="419" t="s">
        <v>29</v>
      </c>
      <c r="E145" s="448" t="s">
        <v>738</v>
      </c>
      <c r="F145" s="422" t="s">
        <v>29</v>
      </c>
    </row>
    <row r="146" spans="1:6" ht="13.5" thickBot="1">
      <c r="A146" s="454"/>
      <c r="B146" s="459"/>
      <c r="C146" s="455"/>
      <c r="D146" s="423"/>
      <c r="E146" s="448"/>
      <c r="F146" s="424"/>
    </row>
    <row r="147" spans="1:6" ht="13.5" customHeight="1" thickBot="1">
      <c r="A147" s="454"/>
      <c r="B147" s="459"/>
      <c r="C147" s="456" t="s">
        <v>739</v>
      </c>
      <c r="D147" s="457" t="s">
        <v>29</v>
      </c>
      <c r="E147" s="448" t="s">
        <v>740</v>
      </c>
      <c r="F147" s="422"/>
    </row>
    <row r="148" spans="1:6" ht="13.5" thickBot="1">
      <c r="A148" s="454"/>
      <c r="B148" s="459"/>
      <c r="C148" s="456"/>
      <c r="D148" s="457"/>
      <c r="E148" s="448"/>
      <c r="F148" s="424"/>
    </row>
    <row r="149" spans="1:6" ht="24.75" thickBot="1">
      <c r="A149" s="454"/>
      <c r="B149" s="459"/>
      <c r="C149" s="426" t="s">
        <v>741</v>
      </c>
      <c r="D149" s="419" t="s">
        <v>29</v>
      </c>
      <c r="E149" s="425" t="s">
        <v>742</v>
      </c>
      <c r="F149" s="422"/>
    </row>
    <row r="150" spans="1:6" ht="25.5" customHeight="1" thickBot="1">
      <c r="A150" s="454"/>
      <c r="B150" s="459"/>
      <c r="C150" s="427" t="s">
        <v>743</v>
      </c>
      <c r="D150" s="419" t="s">
        <v>29</v>
      </c>
      <c r="E150" s="425" t="s">
        <v>744</v>
      </c>
      <c r="F150" s="422"/>
    </row>
    <row r="151" spans="1:6" ht="24.75" thickBot="1">
      <c r="A151" s="454"/>
      <c r="B151" s="459"/>
      <c r="C151" s="449" t="s">
        <v>745</v>
      </c>
      <c r="D151" s="451"/>
      <c r="E151" s="425" t="s">
        <v>747</v>
      </c>
      <c r="F151" s="422"/>
    </row>
    <row r="152" spans="1:6" ht="30" customHeight="1" thickBot="1">
      <c r="A152" s="454"/>
      <c r="B152" s="459"/>
      <c r="C152" s="449"/>
      <c r="D152" s="451"/>
      <c r="E152" s="453" t="s">
        <v>748</v>
      </c>
      <c r="F152" s="422"/>
    </row>
    <row r="153" spans="1:6" ht="13.5" thickBot="1">
      <c r="A153" s="454"/>
      <c r="B153" s="459"/>
      <c r="C153" s="449"/>
      <c r="D153" s="451"/>
      <c r="E153" s="453"/>
      <c r="F153" s="424"/>
    </row>
    <row r="154" spans="1:6" ht="26.25" customHeight="1" thickBot="1">
      <c r="A154" s="454"/>
      <c r="B154" s="460"/>
      <c r="C154" s="450"/>
      <c r="D154" s="452"/>
      <c r="E154" s="428" t="s">
        <v>749</v>
      </c>
      <c r="F154" s="429"/>
    </row>
    <row r="155" spans="1:6" ht="27.75" customHeight="1" thickBot="1">
      <c r="A155" s="454" t="s">
        <v>74</v>
      </c>
      <c r="B155" s="458" t="str">
        <f>'[1]Zakładka nr 1'!C26</f>
        <v>Karłów 18, 57-350 Kudowa Zdrój</v>
      </c>
      <c r="C155" s="418" t="s">
        <v>730</v>
      </c>
      <c r="D155" s="419" t="s">
        <v>29</v>
      </c>
      <c r="E155" s="420" t="s">
        <v>731</v>
      </c>
      <c r="F155" s="421" t="s">
        <v>26</v>
      </c>
    </row>
    <row r="156" spans="1:6" ht="27.75" customHeight="1" thickBot="1">
      <c r="A156" s="454"/>
      <c r="B156" s="459"/>
      <c r="C156" s="455" t="s">
        <v>732</v>
      </c>
      <c r="D156" s="419" t="s">
        <v>29</v>
      </c>
      <c r="E156" s="453" t="s">
        <v>733</v>
      </c>
      <c r="F156" s="422" t="s">
        <v>26</v>
      </c>
    </row>
    <row r="157" spans="1:6" ht="15.75" customHeight="1" thickBot="1">
      <c r="A157" s="454"/>
      <c r="B157" s="459"/>
      <c r="C157" s="455"/>
      <c r="D157" s="423"/>
      <c r="E157" s="453"/>
      <c r="F157" s="430" t="s">
        <v>752</v>
      </c>
    </row>
    <row r="158" spans="1:6" ht="27.75" customHeight="1" thickBot="1">
      <c r="A158" s="454"/>
      <c r="B158" s="459"/>
      <c r="C158" s="455" t="s">
        <v>735</v>
      </c>
      <c r="D158" s="419" t="s">
        <v>29</v>
      </c>
      <c r="E158" s="453" t="s">
        <v>736</v>
      </c>
      <c r="F158" s="422" t="s">
        <v>29</v>
      </c>
    </row>
    <row r="159" spans="1:6" ht="15.75" customHeight="1" thickBot="1">
      <c r="A159" s="454"/>
      <c r="B159" s="459"/>
      <c r="C159" s="455"/>
      <c r="D159" s="423"/>
      <c r="E159" s="453"/>
      <c r="F159" s="424"/>
    </row>
    <row r="160" spans="1:6" ht="27.75" customHeight="1" thickBot="1">
      <c r="A160" s="454"/>
      <c r="B160" s="459"/>
      <c r="C160" s="455" t="s">
        <v>737</v>
      </c>
      <c r="D160" s="419" t="s">
        <v>29</v>
      </c>
      <c r="E160" s="448" t="s">
        <v>738</v>
      </c>
      <c r="F160" s="422" t="s">
        <v>29</v>
      </c>
    </row>
    <row r="161" spans="1:6" ht="13.5" thickBot="1">
      <c r="A161" s="454"/>
      <c r="B161" s="459"/>
      <c r="C161" s="455"/>
      <c r="D161" s="423"/>
      <c r="E161" s="448"/>
      <c r="F161" s="424"/>
    </row>
    <row r="162" spans="1:6" ht="13.5" customHeight="1" thickBot="1">
      <c r="A162" s="454"/>
      <c r="B162" s="459"/>
      <c r="C162" s="456" t="s">
        <v>739</v>
      </c>
      <c r="D162" s="457" t="s">
        <v>29</v>
      </c>
      <c r="E162" s="448" t="s">
        <v>740</v>
      </c>
      <c r="F162" s="422" t="s">
        <v>29</v>
      </c>
    </row>
    <row r="163" spans="1:6" ht="13.5" thickBot="1">
      <c r="A163" s="454"/>
      <c r="B163" s="459"/>
      <c r="C163" s="456"/>
      <c r="D163" s="457"/>
      <c r="E163" s="448"/>
      <c r="F163" s="424"/>
    </row>
    <row r="164" spans="1:6" ht="24.75" thickBot="1">
      <c r="A164" s="454"/>
      <c r="B164" s="459"/>
      <c r="C164" s="426" t="s">
        <v>741</v>
      </c>
      <c r="D164" s="419" t="s">
        <v>29</v>
      </c>
      <c r="E164" s="425" t="s">
        <v>742</v>
      </c>
      <c r="F164" s="422"/>
    </row>
    <row r="165" spans="1:6" ht="25.5" customHeight="1" thickBot="1">
      <c r="A165" s="454"/>
      <c r="B165" s="459"/>
      <c r="C165" s="427" t="s">
        <v>743</v>
      </c>
      <c r="D165" s="419" t="s">
        <v>29</v>
      </c>
      <c r="E165" s="425" t="s">
        <v>744</v>
      </c>
      <c r="F165" s="422"/>
    </row>
    <row r="166" spans="1:6" ht="24.75" thickBot="1">
      <c r="A166" s="454"/>
      <c r="B166" s="459"/>
      <c r="C166" s="449" t="s">
        <v>745</v>
      </c>
      <c r="D166" s="451"/>
      <c r="E166" s="425" t="s">
        <v>747</v>
      </c>
      <c r="F166" s="422"/>
    </row>
    <row r="167" spans="1:6" ht="30" customHeight="1" thickBot="1">
      <c r="A167" s="454"/>
      <c r="B167" s="459"/>
      <c r="C167" s="449"/>
      <c r="D167" s="451"/>
      <c r="E167" s="453" t="s">
        <v>748</v>
      </c>
      <c r="F167" s="422"/>
    </row>
    <row r="168" spans="1:6" ht="13.5" thickBot="1">
      <c r="A168" s="454"/>
      <c r="B168" s="459"/>
      <c r="C168" s="449"/>
      <c r="D168" s="451"/>
      <c r="E168" s="453"/>
      <c r="F168" s="424"/>
    </row>
    <row r="169" spans="1:6" ht="26.25" customHeight="1" thickBot="1">
      <c r="A169" s="454"/>
      <c r="B169" s="460"/>
      <c r="C169" s="450"/>
      <c r="D169" s="452"/>
      <c r="E169" s="428" t="s">
        <v>749</v>
      </c>
      <c r="F169" s="429"/>
    </row>
    <row r="170" spans="1:6" ht="27.75" customHeight="1" thickBot="1">
      <c r="A170" s="454" t="s">
        <v>78</v>
      </c>
      <c r="B170" s="458" t="str">
        <f>'[1]Zakładka nr 1'!C28</f>
        <v>Pasterka 14, 57-350 Kudowa Zdrój</v>
      </c>
      <c r="C170" s="418" t="s">
        <v>730</v>
      </c>
      <c r="D170" s="419" t="s">
        <v>29</v>
      </c>
      <c r="E170" s="420" t="s">
        <v>731</v>
      </c>
      <c r="F170" s="421" t="s">
        <v>26</v>
      </c>
    </row>
    <row r="171" spans="1:6" ht="27.75" customHeight="1" thickBot="1">
      <c r="A171" s="454"/>
      <c r="B171" s="459"/>
      <c r="C171" s="455" t="s">
        <v>732</v>
      </c>
      <c r="D171" s="419" t="s">
        <v>29</v>
      </c>
      <c r="E171" s="453" t="s">
        <v>733</v>
      </c>
      <c r="F171" s="422" t="s">
        <v>29</v>
      </c>
    </row>
    <row r="172" spans="1:6" ht="15.75" customHeight="1" thickBot="1">
      <c r="A172" s="454"/>
      <c r="B172" s="459"/>
      <c r="C172" s="455"/>
      <c r="D172" s="423"/>
      <c r="E172" s="453"/>
      <c r="F172" s="424"/>
    </row>
    <row r="173" spans="1:6" ht="27.75" customHeight="1" thickBot="1">
      <c r="A173" s="454"/>
      <c r="B173" s="459"/>
      <c r="C173" s="455" t="s">
        <v>735</v>
      </c>
      <c r="D173" s="419" t="s">
        <v>29</v>
      </c>
      <c r="E173" s="453" t="s">
        <v>736</v>
      </c>
      <c r="F173" s="422" t="s">
        <v>29</v>
      </c>
    </row>
    <row r="174" spans="1:6" ht="15.75" customHeight="1" thickBot="1">
      <c r="A174" s="454"/>
      <c r="B174" s="459"/>
      <c r="C174" s="455"/>
      <c r="D174" s="423"/>
      <c r="E174" s="453"/>
      <c r="F174" s="424"/>
    </row>
    <row r="175" spans="1:6" ht="27.75" customHeight="1" thickBot="1">
      <c r="A175" s="454"/>
      <c r="B175" s="459"/>
      <c r="C175" s="455" t="s">
        <v>737</v>
      </c>
      <c r="D175" s="419" t="s">
        <v>29</v>
      </c>
      <c r="E175" s="448" t="s">
        <v>738</v>
      </c>
      <c r="F175" s="422" t="s">
        <v>29</v>
      </c>
    </row>
    <row r="176" spans="1:6" ht="13.5" thickBot="1">
      <c r="A176" s="454"/>
      <c r="B176" s="459"/>
      <c r="C176" s="455"/>
      <c r="D176" s="423"/>
      <c r="E176" s="448"/>
      <c r="F176" s="424"/>
    </row>
    <row r="177" spans="1:6" ht="13.5" customHeight="1" thickBot="1">
      <c r="A177" s="454"/>
      <c r="B177" s="459"/>
      <c r="C177" s="456" t="s">
        <v>739</v>
      </c>
      <c r="D177" s="457" t="s">
        <v>29</v>
      </c>
      <c r="E177" s="448" t="s">
        <v>740</v>
      </c>
      <c r="F177" s="422" t="s">
        <v>29</v>
      </c>
    </row>
    <row r="178" spans="1:6" ht="13.5" thickBot="1">
      <c r="A178" s="454"/>
      <c r="B178" s="459"/>
      <c r="C178" s="456"/>
      <c r="D178" s="457"/>
      <c r="E178" s="448"/>
      <c r="F178" s="424"/>
    </row>
    <row r="179" spans="1:6" ht="24.75" thickBot="1">
      <c r="A179" s="454"/>
      <c r="B179" s="459"/>
      <c r="C179" s="426" t="s">
        <v>741</v>
      </c>
      <c r="D179" s="419" t="s">
        <v>29</v>
      </c>
      <c r="E179" s="425" t="s">
        <v>742</v>
      </c>
      <c r="F179" s="422"/>
    </row>
    <row r="180" spans="1:6" ht="25.5" customHeight="1" thickBot="1">
      <c r="A180" s="454"/>
      <c r="B180" s="459"/>
      <c r="C180" s="427" t="s">
        <v>743</v>
      </c>
      <c r="D180" s="419" t="s">
        <v>29</v>
      </c>
      <c r="E180" s="425" t="s">
        <v>744</v>
      </c>
      <c r="F180" s="422"/>
    </row>
    <row r="181" spans="1:6" ht="24.75" thickBot="1">
      <c r="A181" s="454"/>
      <c r="B181" s="459"/>
      <c r="C181" s="449" t="s">
        <v>745</v>
      </c>
      <c r="D181" s="451"/>
      <c r="E181" s="425" t="s">
        <v>747</v>
      </c>
      <c r="F181" s="422"/>
    </row>
    <row r="182" spans="1:6" ht="30" customHeight="1" thickBot="1">
      <c r="A182" s="454"/>
      <c r="B182" s="459"/>
      <c r="C182" s="449"/>
      <c r="D182" s="451"/>
      <c r="E182" s="453" t="s">
        <v>748</v>
      </c>
      <c r="F182" s="422"/>
    </row>
    <row r="183" spans="1:6" ht="13.5" thickBot="1">
      <c r="A183" s="454"/>
      <c r="B183" s="459"/>
      <c r="C183" s="449"/>
      <c r="D183" s="451"/>
      <c r="E183" s="453"/>
      <c r="F183" s="424"/>
    </row>
    <row r="184" spans="1:6" ht="26.25" customHeight="1" thickBot="1">
      <c r="A184" s="454"/>
      <c r="B184" s="460"/>
      <c r="C184" s="450"/>
      <c r="D184" s="452"/>
      <c r="E184" s="428" t="s">
        <v>749</v>
      </c>
      <c r="F184" s="429"/>
    </row>
    <row r="185" spans="1:6" ht="27.75" customHeight="1" thickBot="1">
      <c r="A185" s="454" t="s">
        <v>82</v>
      </c>
      <c r="B185" s="458" t="str">
        <f>'[1]Zakładka nr 1'!C30</f>
        <v>ul. Słone 30, 57-350 Kudowa Zdrój</v>
      </c>
      <c r="C185" s="418" t="s">
        <v>730</v>
      </c>
      <c r="D185" s="419" t="s">
        <v>29</v>
      </c>
      <c r="E185" s="420" t="s">
        <v>731</v>
      </c>
      <c r="F185" s="421" t="s">
        <v>26</v>
      </c>
    </row>
    <row r="186" spans="1:6" ht="27.75" customHeight="1" thickBot="1">
      <c r="A186" s="454"/>
      <c r="B186" s="459"/>
      <c r="C186" s="455" t="s">
        <v>732</v>
      </c>
      <c r="D186" s="419" t="s">
        <v>29</v>
      </c>
      <c r="E186" s="453" t="s">
        <v>733</v>
      </c>
      <c r="F186" s="422" t="s">
        <v>26</v>
      </c>
    </row>
    <row r="187" spans="1:6" ht="15.75" customHeight="1" thickBot="1">
      <c r="A187" s="454"/>
      <c r="B187" s="459"/>
      <c r="C187" s="455"/>
      <c r="D187" s="423"/>
      <c r="E187" s="453"/>
      <c r="F187" s="424" t="s">
        <v>756</v>
      </c>
    </row>
    <row r="188" spans="1:6" ht="27.75" customHeight="1" thickBot="1">
      <c r="A188" s="454"/>
      <c r="B188" s="459"/>
      <c r="C188" s="455" t="s">
        <v>735</v>
      </c>
      <c r="D188" s="419" t="s">
        <v>29</v>
      </c>
      <c r="E188" s="453" t="s">
        <v>736</v>
      </c>
      <c r="F188" s="422" t="s">
        <v>29</v>
      </c>
    </row>
    <row r="189" spans="1:6" ht="15.75" customHeight="1" thickBot="1">
      <c r="A189" s="454"/>
      <c r="B189" s="459"/>
      <c r="C189" s="455"/>
      <c r="D189" s="423"/>
      <c r="E189" s="453"/>
      <c r="F189" s="424"/>
    </row>
    <row r="190" spans="1:6" ht="27.75" customHeight="1" thickBot="1">
      <c r="A190" s="454"/>
      <c r="B190" s="459"/>
      <c r="C190" s="455" t="s">
        <v>737</v>
      </c>
      <c r="D190" s="419" t="s">
        <v>29</v>
      </c>
      <c r="E190" s="448" t="s">
        <v>738</v>
      </c>
      <c r="F190" s="422" t="s">
        <v>29</v>
      </c>
    </row>
    <row r="191" spans="1:6" ht="13.5" thickBot="1">
      <c r="A191" s="454"/>
      <c r="B191" s="459"/>
      <c r="C191" s="455"/>
      <c r="D191" s="423"/>
      <c r="E191" s="448"/>
      <c r="F191" s="424"/>
    </row>
    <row r="192" spans="1:6" ht="13.5" customHeight="1" thickBot="1">
      <c r="A192" s="454"/>
      <c r="B192" s="459"/>
      <c r="C192" s="456" t="s">
        <v>739</v>
      </c>
      <c r="D192" s="457" t="s">
        <v>29</v>
      </c>
      <c r="E192" s="448" t="s">
        <v>740</v>
      </c>
      <c r="F192" s="422" t="s">
        <v>29</v>
      </c>
    </row>
    <row r="193" spans="1:6" ht="13.5" thickBot="1">
      <c r="A193" s="454"/>
      <c r="B193" s="459"/>
      <c r="C193" s="456"/>
      <c r="D193" s="457"/>
      <c r="E193" s="448"/>
      <c r="F193" s="424"/>
    </row>
    <row r="194" spans="1:6" ht="24.75" thickBot="1">
      <c r="A194" s="454"/>
      <c r="B194" s="459"/>
      <c r="C194" s="426" t="s">
        <v>741</v>
      </c>
      <c r="D194" s="419" t="s">
        <v>29</v>
      </c>
      <c r="E194" s="425" t="s">
        <v>742</v>
      </c>
      <c r="F194" s="422"/>
    </row>
    <row r="195" spans="1:6" ht="25.5" customHeight="1" thickBot="1">
      <c r="A195" s="454"/>
      <c r="B195" s="459"/>
      <c r="C195" s="427" t="s">
        <v>743</v>
      </c>
      <c r="D195" s="419" t="s">
        <v>29</v>
      </c>
      <c r="E195" s="425" t="s">
        <v>744</v>
      </c>
      <c r="F195" s="422"/>
    </row>
    <row r="196" spans="1:6" ht="24.75" thickBot="1">
      <c r="A196" s="454"/>
      <c r="B196" s="459"/>
      <c r="C196" s="449" t="s">
        <v>745</v>
      </c>
      <c r="D196" s="451" t="s">
        <v>757</v>
      </c>
      <c r="E196" s="425" t="s">
        <v>747</v>
      </c>
      <c r="F196" s="422"/>
    </row>
    <row r="197" spans="1:6" ht="30" customHeight="1" thickBot="1">
      <c r="A197" s="454"/>
      <c r="B197" s="459"/>
      <c r="C197" s="449"/>
      <c r="D197" s="451"/>
      <c r="E197" s="453" t="s">
        <v>748</v>
      </c>
      <c r="F197" s="422"/>
    </row>
    <row r="198" spans="1:6" ht="13.5" thickBot="1">
      <c r="A198" s="454"/>
      <c r="B198" s="459"/>
      <c r="C198" s="449"/>
      <c r="D198" s="451"/>
      <c r="E198" s="453"/>
      <c r="F198" s="424"/>
    </row>
    <row r="199" spans="1:6" ht="26.25" customHeight="1" thickBot="1">
      <c r="A199" s="454"/>
      <c r="B199" s="460"/>
      <c r="C199" s="450"/>
      <c r="D199" s="452"/>
      <c r="E199" s="428" t="s">
        <v>749</v>
      </c>
      <c r="F199" s="429"/>
    </row>
    <row r="200" spans="1:6" ht="27.75" customHeight="1" thickBot="1">
      <c r="A200" s="454" t="s">
        <v>85</v>
      </c>
      <c r="B200" s="458" t="str">
        <f>'[1]Zakładka nr 1'!C32</f>
        <v>Jeleniów 61, 57-343 Lewin</v>
      </c>
      <c r="C200" s="418" t="s">
        <v>730</v>
      </c>
      <c r="D200" s="419" t="s">
        <v>29</v>
      </c>
      <c r="E200" s="420" t="s">
        <v>731</v>
      </c>
      <c r="F200" s="421" t="s">
        <v>26</v>
      </c>
    </row>
    <row r="201" spans="1:6" ht="27.75" customHeight="1" thickBot="1">
      <c r="A201" s="454"/>
      <c r="B201" s="459"/>
      <c r="C201" s="455" t="s">
        <v>732</v>
      </c>
      <c r="D201" s="419" t="s">
        <v>29</v>
      </c>
      <c r="E201" s="453" t="s">
        <v>733</v>
      </c>
      <c r="F201" s="422" t="s">
        <v>26</v>
      </c>
    </row>
    <row r="202" spans="1:6" ht="15.75" customHeight="1" thickBot="1">
      <c r="A202" s="454"/>
      <c r="B202" s="459"/>
      <c r="C202" s="455"/>
      <c r="D202" s="423"/>
      <c r="E202" s="453"/>
      <c r="F202" s="424" t="s">
        <v>756</v>
      </c>
    </row>
    <row r="203" spans="1:6" ht="27.75" customHeight="1" thickBot="1">
      <c r="A203" s="454"/>
      <c r="B203" s="459"/>
      <c r="C203" s="455" t="s">
        <v>735</v>
      </c>
      <c r="D203" s="419" t="s">
        <v>29</v>
      </c>
      <c r="E203" s="453" t="s">
        <v>736</v>
      </c>
      <c r="F203" s="422" t="s">
        <v>29</v>
      </c>
    </row>
    <row r="204" spans="1:6" ht="15.75" customHeight="1" thickBot="1">
      <c r="A204" s="454"/>
      <c r="B204" s="459"/>
      <c r="C204" s="455"/>
      <c r="D204" s="423"/>
      <c r="E204" s="453"/>
      <c r="F204" s="424"/>
    </row>
    <row r="205" spans="1:6" ht="27.75" customHeight="1" thickBot="1">
      <c r="A205" s="454"/>
      <c r="B205" s="459"/>
      <c r="C205" s="455" t="s">
        <v>737</v>
      </c>
      <c r="D205" s="419" t="s">
        <v>29</v>
      </c>
      <c r="E205" s="448" t="s">
        <v>738</v>
      </c>
      <c r="F205" s="422" t="s">
        <v>29</v>
      </c>
    </row>
    <row r="206" spans="1:6" ht="13.5" thickBot="1">
      <c r="A206" s="454"/>
      <c r="B206" s="459"/>
      <c r="C206" s="455"/>
      <c r="D206" s="423"/>
      <c r="E206" s="448"/>
      <c r="F206" s="424"/>
    </row>
    <row r="207" spans="1:6" ht="13.5" customHeight="1" thickBot="1">
      <c r="A207" s="454"/>
      <c r="B207" s="459"/>
      <c r="C207" s="456" t="s">
        <v>739</v>
      </c>
      <c r="D207" s="457" t="s">
        <v>29</v>
      </c>
      <c r="E207" s="448" t="s">
        <v>740</v>
      </c>
      <c r="F207" s="422" t="s">
        <v>29</v>
      </c>
    </row>
    <row r="208" spans="1:6" ht="13.5" thickBot="1">
      <c r="A208" s="454"/>
      <c r="B208" s="459"/>
      <c r="C208" s="456"/>
      <c r="D208" s="457"/>
      <c r="E208" s="448"/>
      <c r="F208" s="424"/>
    </row>
    <row r="209" spans="1:6" ht="24.75" thickBot="1">
      <c r="A209" s="454"/>
      <c r="B209" s="459"/>
      <c r="C209" s="426" t="s">
        <v>741</v>
      </c>
      <c r="D209" s="419" t="s">
        <v>29</v>
      </c>
      <c r="E209" s="425" t="s">
        <v>742</v>
      </c>
      <c r="F209" s="422"/>
    </row>
    <row r="210" spans="1:6" ht="25.5" customHeight="1" thickBot="1">
      <c r="A210" s="454"/>
      <c r="B210" s="459"/>
      <c r="C210" s="427" t="s">
        <v>743</v>
      </c>
      <c r="D210" s="419" t="s">
        <v>29</v>
      </c>
      <c r="E210" s="425" t="s">
        <v>744</v>
      </c>
      <c r="F210" s="422"/>
    </row>
    <row r="211" spans="1:6" ht="24.75" thickBot="1">
      <c r="A211" s="454"/>
      <c r="B211" s="459"/>
      <c r="C211" s="449" t="s">
        <v>745</v>
      </c>
      <c r="D211" s="451"/>
      <c r="E211" s="425" t="s">
        <v>747</v>
      </c>
      <c r="F211" s="422"/>
    </row>
    <row r="212" spans="1:6" ht="30" customHeight="1" thickBot="1">
      <c r="A212" s="454"/>
      <c r="B212" s="459"/>
      <c r="C212" s="449"/>
      <c r="D212" s="451"/>
      <c r="E212" s="453" t="s">
        <v>748</v>
      </c>
      <c r="F212" s="422"/>
    </row>
    <row r="213" spans="1:6" ht="13.5" thickBot="1">
      <c r="A213" s="454"/>
      <c r="B213" s="459"/>
      <c r="C213" s="449"/>
      <c r="D213" s="451"/>
      <c r="E213" s="453"/>
      <c r="F213" s="424"/>
    </row>
    <row r="214" spans="1:6" ht="26.25" customHeight="1" thickBot="1">
      <c r="A214" s="454"/>
      <c r="B214" s="460"/>
      <c r="C214" s="450"/>
      <c r="D214" s="452"/>
      <c r="E214" s="428" t="s">
        <v>749</v>
      </c>
      <c r="F214" s="429"/>
    </row>
    <row r="215" spans="1:6" ht="27.75" customHeight="1" thickBot="1">
      <c r="A215" s="454" t="s">
        <v>89</v>
      </c>
      <c r="B215" s="458" t="str">
        <f>'[1]Zakładka nr 1'!C34</f>
        <v>Karłów 32, 57-350 Kudowa Zdrój</v>
      </c>
      <c r="C215" s="418" t="s">
        <v>730</v>
      </c>
      <c r="D215" s="419" t="s">
        <v>29</v>
      </c>
      <c r="E215" s="420" t="s">
        <v>731</v>
      </c>
      <c r="F215" s="421" t="s">
        <v>26</v>
      </c>
    </row>
    <row r="216" spans="1:6" ht="27.75" customHeight="1" thickBot="1">
      <c r="A216" s="454"/>
      <c r="B216" s="459"/>
      <c r="C216" s="455" t="s">
        <v>732</v>
      </c>
      <c r="D216" s="419" t="s">
        <v>29</v>
      </c>
      <c r="E216" s="453" t="s">
        <v>733</v>
      </c>
      <c r="F216" s="422" t="s">
        <v>26</v>
      </c>
    </row>
    <row r="217" spans="1:6" ht="15.75" customHeight="1" thickBot="1">
      <c r="A217" s="454"/>
      <c r="B217" s="459"/>
      <c r="C217" s="455"/>
      <c r="D217" s="423"/>
      <c r="E217" s="453"/>
      <c r="F217" s="424" t="s">
        <v>750</v>
      </c>
    </row>
    <row r="218" spans="1:6" ht="27.75" customHeight="1" thickBot="1">
      <c r="A218" s="454"/>
      <c r="B218" s="459"/>
      <c r="C218" s="455" t="s">
        <v>735</v>
      </c>
      <c r="D218" s="419" t="s">
        <v>29</v>
      </c>
      <c r="E218" s="453" t="s">
        <v>736</v>
      </c>
      <c r="F218" s="422" t="s">
        <v>29</v>
      </c>
    </row>
    <row r="219" spans="1:6" ht="15.75" customHeight="1" thickBot="1">
      <c r="A219" s="454"/>
      <c r="B219" s="459"/>
      <c r="C219" s="455"/>
      <c r="D219" s="423"/>
      <c r="E219" s="453"/>
      <c r="F219" s="424"/>
    </row>
    <row r="220" spans="1:6" ht="27.75" customHeight="1" thickBot="1">
      <c r="A220" s="454"/>
      <c r="B220" s="459"/>
      <c r="C220" s="455" t="s">
        <v>737</v>
      </c>
      <c r="D220" s="419" t="s">
        <v>29</v>
      </c>
      <c r="E220" s="448" t="s">
        <v>738</v>
      </c>
      <c r="F220" s="422" t="s">
        <v>29</v>
      </c>
    </row>
    <row r="221" spans="1:6" ht="13.5" thickBot="1">
      <c r="A221" s="454"/>
      <c r="B221" s="459"/>
      <c r="C221" s="455"/>
      <c r="D221" s="423"/>
      <c r="E221" s="448"/>
      <c r="F221" s="424"/>
    </row>
    <row r="222" spans="1:6" ht="13.5" customHeight="1" thickBot="1">
      <c r="A222" s="454"/>
      <c r="B222" s="459"/>
      <c r="C222" s="456" t="s">
        <v>739</v>
      </c>
      <c r="D222" s="457" t="s">
        <v>29</v>
      </c>
      <c r="E222" s="448" t="s">
        <v>740</v>
      </c>
      <c r="F222" s="422" t="s">
        <v>29</v>
      </c>
    </row>
    <row r="223" spans="1:6" ht="13.5" thickBot="1">
      <c r="A223" s="454"/>
      <c r="B223" s="459"/>
      <c r="C223" s="456"/>
      <c r="D223" s="457"/>
      <c r="E223" s="448"/>
      <c r="F223" s="424"/>
    </row>
    <row r="224" spans="1:6" ht="24.75" thickBot="1">
      <c r="A224" s="454"/>
      <c r="B224" s="459"/>
      <c r="C224" s="426" t="s">
        <v>741</v>
      </c>
      <c r="D224" s="419" t="s">
        <v>29</v>
      </c>
      <c r="E224" s="425" t="s">
        <v>742</v>
      </c>
      <c r="F224" s="422" t="s">
        <v>29</v>
      </c>
    </row>
    <row r="225" spans="1:6" ht="25.5" customHeight="1" thickBot="1">
      <c r="A225" s="454"/>
      <c r="B225" s="459"/>
      <c r="C225" s="427" t="s">
        <v>743</v>
      </c>
      <c r="D225" s="419" t="s">
        <v>29</v>
      </c>
      <c r="E225" s="425" t="s">
        <v>744</v>
      </c>
      <c r="F225" s="422" t="s">
        <v>29</v>
      </c>
    </row>
    <row r="226" spans="1:6" ht="24.75" thickBot="1">
      <c r="A226" s="454"/>
      <c r="B226" s="459"/>
      <c r="C226" s="449" t="s">
        <v>745</v>
      </c>
      <c r="D226" s="451"/>
      <c r="E226" s="425" t="s">
        <v>747</v>
      </c>
      <c r="F226" s="422" t="s">
        <v>29</v>
      </c>
    </row>
    <row r="227" spans="1:6" ht="30" customHeight="1" thickBot="1">
      <c r="A227" s="454"/>
      <c r="B227" s="459"/>
      <c r="C227" s="449"/>
      <c r="D227" s="451"/>
      <c r="E227" s="453" t="s">
        <v>748</v>
      </c>
      <c r="F227" s="422" t="s">
        <v>29</v>
      </c>
    </row>
    <row r="228" spans="1:6" ht="13.5" thickBot="1">
      <c r="A228" s="454"/>
      <c r="B228" s="459"/>
      <c r="C228" s="449"/>
      <c r="D228" s="451"/>
      <c r="E228" s="453"/>
      <c r="F228" s="424"/>
    </row>
    <row r="229" spans="1:6" ht="26.25" customHeight="1" thickBot="1">
      <c r="A229" s="454"/>
      <c r="B229" s="460"/>
      <c r="C229" s="450"/>
      <c r="D229" s="452"/>
      <c r="E229" s="428" t="s">
        <v>749</v>
      </c>
      <c r="F229" s="429" t="s">
        <v>29</v>
      </c>
    </row>
    <row r="230" spans="1:6" ht="27.75" customHeight="1" thickBot="1">
      <c r="A230" s="454" t="s">
        <v>92</v>
      </c>
      <c r="B230" s="458" t="str">
        <f>'[1]Zakładka nr 1'!C36</f>
        <v>Karłów 35, 57-350 Kudowa Zdrój</v>
      </c>
      <c r="C230" s="418" t="s">
        <v>730</v>
      </c>
      <c r="D230" s="419" t="s">
        <v>29</v>
      </c>
      <c r="E230" s="420" t="s">
        <v>731</v>
      </c>
      <c r="F230" s="421" t="s">
        <v>26</v>
      </c>
    </row>
    <row r="231" spans="1:6" ht="27.75" customHeight="1" thickBot="1">
      <c r="A231" s="454"/>
      <c r="B231" s="459"/>
      <c r="C231" s="455" t="s">
        <v>732</v>
      </c>
      <c r="D231" s="419" t="s">
        <v>29</v>
      </c>
      <c r="E231" s="453" t="s">
        <v>733</v>
      </c>
      <c r="F231" s="422" t="s">
        <v>26</v>
      </c>
    </row>
    <row r="232" spans="1:6" ht="15.75" customHeight="1" thickBot="1">
      <c r="A232" s="454"/>
      <c r="B232" s="459"/>
      <c r="C232" s="455"/>
      <c r="D232" s="423"/>
      <c r="E232" s="453"/>
      <c r="F232" s="424" t="s">
        <v>750</v>
      </c>
    </row>
    <row r="233" spans="1:6" ht="27.75" customHeight="1" thickBot="1">
      <c r="A233" s="454"/>
      <c r="B233" s="459"/>
      <c r="C233" s="455" t="s">
        <v>735</v>
      </c>
      <c r="D233" s="419" t="s">
        <v>29</v>
      </c>
      <c r="E233" s="453" t="s">
        <v>736</v>
      </c>
      <c r="F233" s="422" t="s">
        <v>29</v>
      </c>
    </row>
    <row r="234" spans="1:6" ht="15.75" customHeight="1" thickBot="1">
      <c r="A234" s="454"/>
      <c r="B234" s="459"/>
      <c r="C234" s="455"/>
      <c r="D234" s="423"/>
      <c r="E234" s="453"/>
      <c r="F234" s="424"/>
    </row>
    <row r="235" spans="1:6" ht="27.75" customHeight="1" thickBot="1">
      <c r="A235" s="454"/>
      <c r="B235" s="459"/>
      <c r="C235" s="455" t="s">
        <v>737</v>
      </c>
      <c r="D235" s="419" t="s">
        <v>29</v>
      </c>
      <c r="E235" s="448" t="s">
        <v>738</v>
      </c>
      <c r="F235" s="422" t="s">
        <v>29</v>
      </c>
    </row>
    <row r="236" spans="1:6" ht="13.5" thickBot="1">
      <c r="A236" s="454"/>
      <c r="B236" s="459"/>
      <c r="C236" s="455"/>
      <c r="D236" s="423"/>
      <c r="E236" s="448"/>
      <c r="F236" s="424"/>
    </row>
    <row r="237" spans="1:6" ht="13.5" customHeight="1" thickBot="1">
      <c r="A237" s="454"/>
      <c r="B237" s="459"/>
      <c r="C237" s="456" t="s">
        <v>739</v>
      </c>
      <c r="D237" s="457" t="s">
        <v>29</v>
      </c>
      <c r="E237" s="448" t="s">
        <v>740</v>
      </c>
      <c r="F237" s="422" t="s">
        <v>29</v>
      </c>
    </row>
    <row r="238" spans="1:6" ht="13.5" thickBot="1">
      <c r="A238" s="454"/>
      <c r="B238" s="459"/>
      <c r="C238" s="456"/>
      <c r="D238" s="457"/>
      <c r="E238" s="448"/>
      <c r="F238" s="424"/>
    </row>
    <row r="239" spans="1:6" ht="24.75" thickBot="1">
      <c r="A239" s="454"/>
      <c r="B239" s="459"/>
      <c r="C239" s="426" t="s">
        <v>741</v>
      </c>
      <c r="D239" s="419" t="s">
        <v>29</v>
      </c>
      <c r="E239" s="425" t="s">
        <v>742</v>
      </c>
      <c r="F239" s="422"/>
    </row>
    <row r="240" spans="1:6" ht="25.5" customHeight="1" thickBot="1">
      <c r="A240" s="454"/>
      <c r="B240" s="459"/>
      <c r="C240" s="427" t="s">
        <v>743</v>
      </c>
      <c r="D240" s="419" t="s">
        <v>29</v>
      </c>
      <c r="E240" s="425" t="s">
        <v>744</v>
      </c>
      <c r="F240" s="422"/>
    </row>
    <row r="241" spans="1:6" ht="24.75" thickBot="1">
      <c r="A241" s="454"/>
      <c r="B241" s="459"/>
      <c r="C241" s="449" t="s">
        <v>745</v>
      </c>
      <c r="D241" s="451"/>
      <c r="E241" s="425" t="s">
        <v>747</v>
      </c>
      <c r="F241" s="422"/>
    </row>
    <row r="242" spans="1:6" ht="30" customHeight="1" thickBot="1">
      <c r="A242" s="454"/>
      <c r="B242" s="459"/>
      <c r="C242" s="449"/>
      <c r="D242" s="451"/>
      <c r="E242" s="453" t="s">
        <v>748</v>
      </c>
      <c r="F242" s="422"/>
    </row>
    <row r="243" spans="1:6" ht="13.5" thickBot="1">
      <c r="A243" s="454"/>
      <c r="B243" s="459"/>
      <c r="C243" s="449"/>
      <c r="D243" s="451"/>
      <c r="E243" s="453"/>
      <c r="F243" s="424"/>
    </row>
    <row r="244" spans="1:6" ht="26.25" customHeight="1" thickBot="1">
      <c r="A244" s="454"/>
      <c r="B244" s="460"/>
      <c r="C244" s="450"/>
      <c r="D244" s="452"/>
      <c r="E244" s="428" t="s">
        <v>749</v>
      </c>
      <c r="F244" s="429"/>
    </row>
    <row r="245" spans="1:6" ht="27.75" customHeight="1" thickBot="1">
      <c r="A245" s="454" t="s">
        <v>95</v>
      </c>
      <c r="B245" s="458" t="str">
        <f>'[1]Zakładka nr 1'!C38</f>
        <v>Karłów 12,57-350 Kudowa Zdrój</v>
      </c>
      <c r="C245" s="418" t="s">
        <v>730</v>
      </c>
      <c r="D245" s="419" t="s">
        <v>29</v>
      </c>
      <c r="E245" s="420" t="s">
        <v>731</v>
      </c>
      <c r="F245" s="421" t="s">
        <v>26</v>
      </c>
    </row>
    <row r="246" spans="1:6" ht="27.75" customHeight="1" thickBot="1">
      <c r="A246" s="454"/>
      <c r="B246" s="459"/>
      <c r="C246" s="455" t="s">
        <v>732</v>
      </c>
      <c r="D246" s="419" t="s">
        <v>29</v>
      </c>
      <c r="E246" s="453" t="s">
        <v>733</v>
      </c>
      <c r="F246" s="422" t="s">
        <v>29</v>
      </c>
    </row>
    <row r="247" spans="1:6" ht="15.75" customHeight="1" thickBot="1">
      <c r="A247" s="454"/>
      <c r="B247" s="459"/>
      <c r="C247" s="455"/>
      <c r="D247" s="423"/>
      <c r="E247" s="453"/>
      <c r="F247" s="424"/>
    </row>
    <row r="248" spans="1:6" ht="27.75" customHeight="1" thickBot="1">
      <c r="A248" s="454"/>
      <c r="B248" s="459"/>
      <c r="C248" s="455" t="s">
        <v>735</v>
      </c>
      <c r="D248" s="419" t="s">
        <v>29</v>
      </c>
      <c r="E248" s="453" t="s">
        <v>736</v>
      </c>
      <c r="F248" s="422" t="s">
        <v>29</v>
      </c>
    </row>
    <row r="249" spans="1:6" ht="15.75" customHeight="1" thickBot="1">
      <c r="A249" s="454"/>
      <c r="B249" s="459"/>
      <c r="C249" s="455"/>
      <c r="D249" s="423"/>
      <c r="E249" s="453"/>
      <c r="F249" s="424"/>
    </row>
    <row r="250" spans="1:6" ht="27.75" customHeight="1" thickBot="1">
      <c r="A250" s="454"/>
      <c r="B250" s="459"/>
      <c r="C250" s="455" t="s">
        <v>737</v>
      </c>
      <c r="D250" s="419" t="s">
        <v>29</v>
      </c>
      <c r="E250" s="448" t="s">
        <v>738</v>
      </c>
      <c r="F250" s="422" t="s">
        <v>29</v>
      </c>
    </row>
    <row r="251" spans="1:6" ht="13.5" thickBot="1">
      <c r="A251" s="454"/>
      <c r="B251" s="459"/>
      <c r="C251" s="455"/>
      <c r="D251" s="423"/>
      <c r="E251" s="448"/>
      <c r="F251" s="424"/>
    </row>
    <row r="252" spans="1:6" ht="13.5" customHeight="1" thickBot="1">
      <c r="A252" s="454"/>
      <c r="B252" s="459"/>
      <c r="C252" s="456" t="s">
        <v>739</v>
      </c>
      <c r="D252" s="457" t="s">
        <v>29</v>
      </c>
      <c r="E252" s="448" t="s">
        <v>740</v>
      </c>
      <c r="F252" s="422" t="s">
        <v>29</v>
      </c>
    </row>
    <row r="253" spans="1:6" ht="13.5" thickBot="1">
      <c r="A253" s="454"/>
      <c r="B253" s="459"/>
      <c r="C253" s="456"/>
      <c r="D253" s="457"/>
      <c r="E253" s="448"/>
      <c r="F253" s="424"/>
    </row>
    <row r="254" spans="1:6" ht="24.75" thickBot="1">
      <c r="A254" s="454"/>
      <c r="B254" s="459"/>
      <c r="C254" s="426" t="s">
        <v>741</v>
      </c>
      <c r="D254" s="419" t="s">
        <v>29</v>
      </c>
      <c r="E254" s="425" t="s">
        <v>742</v>
      </c>
      <c r="F254" s="422"/>
    </row>
    <row r="255" spans="1:6" ht="25.5" customHeight="1" thickBot="1">
      <c r="A255" s="454"/>
      <c r="B255" s="459"/>
      <c r="C255" s="427" t="s">
        <v>743</v>
      </c>
      <c r="D255" s="419" t="s">
        <v>29</v>
      </c>
      <c r="E255" s="425" t="s">
        <v>744</v>
      </c>
      <c r="F255" s="422"/>
    </row>
    <row r="256" spans="1:6" ht="24.75" thickBot="1">
      <c r="A256" s="454"/>
      <c r="B256" s="459"/>
      <c r="C256" s="449" t="s">
        <v>745</v>
      </c>
      <c r="D256" s="451"/>
      <c r="E256" s="425" t="s">
        <v>747</v>
      </c>
      <c r="F256" s="422"/>
    </row>
    <row r="257" spans="1:6" ht="30" customHeight="1" thickBot="1">
      <c r="A257" s="454"/>
      <c r="B257" s="459"/>
      <c r="C257" s="449"/>
      <c r="D257" s="451"/>
      <c r="E257" s="453" t="s">
        <v>748</v>
      </c>
      <c r="F257" s="422"/>
    </row>
    <row r="258" spans="1:6" ht="13.5" thickBot="1">
      <c r="A258" s="454"/>
      <c r="B258" s="459"/>
      <c r="C258" s="449"/>
      <c r="D258" s="451"/>
      <c r="E258" s="453"/>
      <c r="F258" s="424"/>
    </row>
    <row r="259" spans="1:6" ht="26.25" customHeight="1" thickBot="1">
      <c r="A259" s="454"/>
      <c r="B259" s="460"/>
      <c r="C259" s="450"/>
      <c r="D259" s="452"/>
      <c r="E259" s="428" t="s">
        <v>749</v>
      </c>
      <c r="F259" s="429"/>
    </row>
    <row r="260" spans="1:6" ht="27.75" customHeight="1" thickBot="1">
      <c r="A260" s="454" t="s">
        <v>99</v>
      </c>
      <c r="B260" s="458" t="str">
        <f>'[1]Zakładka nr 1'!C40</f>
        <v>ul. Bukowina 4, 57-350 Kudowa Zdrój</v>
      </c>
      <c r="C260" s="418" t="s">
        <v>730</v>
      </c>
      <c r="D260" s="419" t="s">
        <v>29</v>
      </c>
      <c r="E260" s="420" t="s">
        <v>731</v>
      </c>
      <c r="F260" s="421" t="s">
        <v>26</v>
      </c>
    </row>
    <row r="261" spans="1:6" ht="27.75" customHeight="1" thickBot="1">
      <c r="A261" s="454"/>
      <c r="B261" s="459"/>
      <c r="C261" s="455" t="s">
        <v>732</v>
      </c>
      <c r="D261" s="419" t="s">
        <v>29</v>
      </c>
      <c r="E261" s="453" t="s">
        <v>733</v>
      </c>
      <c r="F261" s="422" t="s">
        <v>26</v>
      </c>
    </row>
    <row r="262" spans="1:6" ht="15.75" customHeight="1" thickBot="1">
      <c r="A262" s="454"/>
      <c r="B262" s="459"/>
      <c r="C262" s="455"/>
      <c r="D262" s="423"/>
      <c r="E262" s="453"/>
      <c r="F262" s="424" t="s">
        <v>758</v>
      </c>
    </row>
    <row r="263" spans="1:6" ht="27.75" customHeight="1" thickBot="1">
      <c r="A263" s="454"/>
      <c r="B263" s="459"/>
      <c r="C263" s="455" t="s">
        <v>735</v>
      </c>
      <c r="D263" s="419" t="s">
        <v>29</v>
      </c>
      <c r="E263" s="453" t="s">
        <v>736</v>
      </c>
      <c r="F263" s="422" t="s">
        <v>29</v>
      </c>
    </row>
    <row r="264" spans="1:6" ht="15.75" customHeight="1" thickBot="1">
      <c r="A264" s="454"/>
      <c r="B264" s="459"/>
      <c r="C264" s="455"/>
      <c r="D264" s="423"/>
      <c r="E264" s="453"/>
      <c r="F264" s="424"/>
    </row>
    <row r="265" spans="1:6" ht="27.75" customHeight="1" thickBot="1">
      <c r="A265" s="454"/>
      <c r="B265" s="459"/>
      <c r="C265" s="455" t="s">
        <v>737</v>
      </c>
      <c r="D265" s="419" t="s">
        <v>29</v>
      </c>
      <c r="E265" s="448" t="s">
        <v>738</v>
      </c>
      <c r="F265" s="422" t="s">
        <v>29</v>
      </c>
    </row>
    <row r="266" spans="1:6" ht="13.5" thickBot="1">
      <c r="A266" s="454"/>
      <c r="B266" s="459"/>
      <c r="C266" s="455"/>
      <c r="D266" s="423"/>
      <c r="E266" s="448"/>
      <c r="F266" s="424"/>
    </row>
    <row r="267" spans="1:6" ht="13.5" customHeight="1" thickBot="1">
      <c r="A267" s="454"/>
      <c r="B267" s="459"/>
      <c r="C267" s="456" t="s">
        <v>739</v>
      </c>
      <c r="D267" s="457" t="s">
        <v>29</v>
      </c>
      <c r="E267" s="448" t="s">
        <v>740</v>
      </c>
      <c r="F267" s="422" t="s">
        <v>29</v>
      </c>
    </row>
    <row r="268" spans="1:6" ht="13.5" thickBot="1">
      <c r="A268" s="454"/>
      <c r="B268" s="459"/>
      <c r="C268" s="456"/>
      <c r="D268" s="457"/>
      <c r="E268" s="448"/>
      <c r="F268" s="424"/>
    </row>
    <row r="269" spans="1:6" ht="24.75" thickBot="1">
      <c r="A269" s="454"/>
      <c r="B269" s="459"/>
      <c r="C269" s="426" t="s">
        <v>741</v>
      </c>
      <c r="D269" s="419" t="s">
        <v>29</v>
      </c>
      <c r="E269" s="425" t="s">
        <v>742</v>
      </c>
      <c r="F269" s="422"/>
    </row>
    <row r="270" spans="1:6" ht="25.5" customHeight="1" thickBot="1">
      <c r="A270" s="454"/>
      <c r="B270" s="459"/>
      <c r="C270" s="427" t="s">
        <v>743</v>
      </c>
      <c r="D270" s="419" t="s">
        <v>29</v>
      </c>
      <c r="E270" s="425" t="s">
        <v>744</v>
      </c>
      <c r="F270" s="422"/>
    </row>
    <row r="271" spans="1:6" ht="24.75" thickBot="1">
      <c r="A271" s="454"/>
      <c r="B271" s="459"/>
      <c r="C271" s="449" t="s">
        <v>745</v>
      </c>
      <c r="D271" s="451"/>
      <c r="E271" s="425" t="s">
        <v>747</v>
      </c>
      <c r="F271" s="422"/>
    </row>
    <row r="272" spans="1:6" ht="30" customHeight="1" thickBot="1">
      <c r="A272" s="454"/>
      <c r="B272" s="459"/>
      <c r="C272" s="449"/>
      <c r="D272" s="451"/>
      <c r="E272" s="453" t="s">
        <v>748</v>
      </c>
      <c r="F272" s="422"/>
    </row>
    <row r="273" spans="1:6" ht="13.5" thickBot="1">
      <c r="A273" s="454"/>
      <c r="B273" s="459"/>
      <c r="C273" s="449"/>
      <c r="D273" s="451"/>
      <c r="E273" s="453"/>
      <c r="F273" s="424"/>
    </row>
    <row r="274" spans="1:6" ht="26.25" customHeight="1" thickBot="1">
      <c r="A274" s="454"/>
      <c r="B274" s="460"/>
      <c r="C274" s="450"/>
      <c r="D274" s="452"/>
      <c r="E274" s="428" t="s">
        <v>749</v>
      </c>
      <c r="F274" s="429"/>
    </row>
    <row r="275" spans="1:6" ht="27.75" customHeight="1" thickBot="1">
      <c r="A275" s="454" t="s">
        <v>102</v>
      </c>
      <c r="B275" s="458" t="str">
        <f>'[1]Zakładka nr 1'!C42</f>
        <v>ul. Zdrojowa 16/XVI/1 57-350 Kudowa Zdrój</v>
      </c>
      <c r="C275" s="418" t="s">
        <v>730</v>
      </c>
      <c r="D275" s="419" t="s">
        <v>29</v>
      </c>
      <c r="E275" s="420" t="s">
        <v>731</v>
      </c>
      <c r="F275" s="421" t="s">
        <v>26</v>
      </c>
    </row>
    <row r="276" spans="1:6" ht="27.75" customHeight="1" thickBot="1">
      <c r="A276" s="454"/>
      <c r="B276" s="459"/>
      <c r="C276" s="455" t="s">
        <v>732</v>
      </c>
      <c r="D276" s="419" t="s">
        <v>29</v>
      </c>
      <c r="E276" s="453" t="s">
        <v>733</v>
      </c>
      <c r="F276" s="422" t="s">
        <v>759</v>
      </c>
    </row>
    <row r="277" spans="1:6" ht="15.75" customHeight="1" thickBot="1">
      <c r="A277" s="454"/>
      <c r="B277" s="459"/>
      <c r="C277" s="455"/>
      <c r="D277" s="423"/>
      <c r="E277" s="453"/>
      <c r="F277" s="424" t="s">
        <v>750</v>
      </c>
    </row>
    <row r="278" spans="1:6" ht="27.75" customHeight="1" thickBot="1">
      <c r="A278" s="454"/>
      <c r="B278" s="459"/>
      <c r="C278" s="455" t="s">
        <v>735</v>
      </c>
      <c r="D278" s="419" t="s">
        <v>29</v>
      </c>
      <c r="E278" s="453" t="s">
        <v>736</v>
      </c>
      <c r="F278" s="422" t="s">
        <v>29</v>
      </c>
    </row>
    <row r="279" spans="1:6" ht="15.75" customHeight="1" thickBot="1">
      <c r="A279" s="454"/>
      <c r="B279" s="459"/>
      <c r="C279" s="455"/>
      <c r="D279" s="423"/>
      <c r="E279" s="453"/>
      <c r="F279" s="424"/>
    </row>
    <row r="280" spans="1:6" ht="27.75" customHeight="1" thickBot="1">
      <c r="A280" s="454"/>
      <c r="B280" s="459"/>
      <c r="C280" s="455" t="s">
        <v>737</v>
      </c>
      <c r="D280" s="419" t="s">
        <v>29</v>
      </c>
      <c r="E280" s="448" t="s">
        <v>738</v>
      </c>
      <c r="F280" s="422" t="s">
        <v>29</v>
      </c>
    </row>
    <row r="281" spans="1:6" ht="13.5" thickBot="1">
      <c r="A281" s="454"/>
      <c r="B281" s="459"/>
      <c r="C281" s="455"/>
      <c r="D281" s="423"/>
      <c r="E281" s="448"/>
      <c r="F281" s="424"/>
    </row>
    <row r="282" spans="1:6" ht="13.5" customHeight="1" thickBot="1">
      <c r="A282" s="454"/>
      <c r="B282" s="459"/>
      <c r="C282" s="456" t="s">
        <v>739</v>
      </c>
      <c r="D282" s="457" t="s">
        <v>29</v>
      </c>
      <c r="E282" s="448" t="s">
        <v>740</v>
      </c>
      <c r="F282" s="422" t="s">
        <v>29</v>
      </c>
    </row>
    <row r="283" spans="1:6" ht="13.5" thickBot="1">
      <c r="A283" s="454"/>
      <c r="B283" s="459"/>
      <c r="C283" s="456"/>
      <c r="D283" s="457"/>
      <c r="E283" s="448"/>
      <c r="F283" s="424"/>
    </row>
    <row r="284" spans="1:6" ht="24.75" thickBot="1">
      <c r="A284" s="454"/>
      <c r="B284" s="459"/>
      <c r="C284" s="426" t="s">
        <v>741</v>
      </c>
      <c r="D284" s="419" t="s">
        <v>29</v>
      </c>
      <c r="E284" s="425" t="s">
        <v>742</v>
      </c>
      <c r="F284" s="422"/>
    </row>
    <row r="285" spans="1:6" ht="25.5" customHeight="1" thickBot="1">
      <c r="A285" s="454"/>
      <c r="B285" s="459"/>
      <c r="C285" s="427" t="s">
        <v>743</v>
      </c>
      <c r="D285" s="419" t="s">
        <v>29</v>
      </c>
      <c r="E285" s="425" t="s">
        <v>744</v>
      </c>
      <c r="F285" s="422"/>
    </row>
    <row r="286" spans="1:6" ht="24.75" thickBot="1">
      <c r="A286" s="454"/>
      <c r="B286" s="459"/>
      <c r="C286" s="449" t="s">
        <v>745</v>
      </c>
      <c r="D286" s="451"/>
      <c r="E286" s="425" t="s">
        <v>747</v>
      </c>
      <c r="F286" s="422"/>
    </row>
    <row r="287" spans="1:6" ht="30" customHeight="1" thickBot="1">
      <c r="A287" s="454"/>
      <c r="B287" s="459"/>
      <c r="C287" s="449"/>
      <c r="D287" s="451"/>
      <c r="E287" s="453" t="s">
        <v>748</v>
      </c>
      <c r="F287" s="422"/>
    </row>
    <row r="288" spans="1:6" ht="13.5" thickBot="1">
      <c r="A288" s="454"/>
      <c r="B288" s="459"/>
      <c r="C288" s="449"/>
      <c r="D288" s="451"/>
      <c r="E288" s="453"/>
      <c r="F288" s="424"/>
    </row>
    <row r="289" spans="1:6" ht="26.25" customHeight="1" thickBot="1">
      <c r="A289" s="454"/>
      <c r="B289" s="460"/>
      <c r="C289" s="450"/>
      <c r="D289" s="452"/>
      <c r="E289" s="428" t="s">
        <v>749</v>
      </c>
      <c r="F289" s="429"/>
    </row>
    <row r="290" spans="1:6" ht="27.75" customHeight="1" thickBot="1">
      <c r="A290" s="454" t="s">
        <v>108</v>
      </c>
      <c r="B290" s="458" t="str">
        <f>'[1]Zakładka nr 1'!C44</f>
        <v>Karłów 33, 57-350 Kudowa Zdrój</v>
      </c>
      <c r="C290" s="418" t="s">
        <v>730</v>
      </c>
      <c r="D290" s="419" t="s">
        <v>29</v>
      </c>
      <c r="E290" s="420" t="s">
        <v>731</v>
      </c>
      <c r="F290" s="421" t="s">
        <v>26</v>
      </c>
    </row>
    <row r="291" spans="1:6" ht="27.75" customHeight="1" thickBot="1">
      <c r="A291" s="454"/>
      <c r="B291" s="459"/>
      <c r="C291" s="455" t="s">
        <v>732</v>
      </c>
      <c r="D291" s="419" t="s">
        <v>29</v>
      </c>
      <c r="E291" s="453" t="s">
        <v>733</v>
      </c>
      <c r="F291" s="422" t="s">
        <v>26</v>
      </c>
    </row>
    <row r="292" spans="1:6" ht="15.75" customHeight="1" thickBot="1">
      <c r="A292" s="454"/>
      <c r="B292" s="459"/>
      <c r="C292" s="455"/>
      <c r="D292" s="423"/>
      <c r="E292" s="453"/>
      <c r="F292" s="424" t="s">
        <v>756</v>
      </c>
    </row>
    <row r="293" spans="1:6" ht="27.75" customHeight="1" thickBot="1">
      <c r="A293" s="454"/>
      <c r="B293" s="459"/>
      <c r="C293" s="455" t="s">
        <v>735</v>
      </c>
      <c r="D293" s="419" t="s">
        <v>29</v>
      </c>
      <c r="E293" s="453" t="s">
        <v>736</v>
      </c>
      <c r="F293" s="422" t="s">
        <v>29</v>
      </c>
    </row>
    <row r="294" spans="1:6" ht="15.75" customHeight="1" thickBot="1">
      <c r="A294" s="454"/>
      <c r="B294" s="459"/>
      <c r="C294" s="455"/>
      <c r="D294" s="423"/>
      <c r="E294" s="453"/>
      <c r="F294" s="424"/>
    </row>
    <row r="295" spans="1:6" ht="27.75" customHeight="1" thickBot="1">
      <c r="A295" s="454"/>
      <c r="B295" s="459"/>
      <c r="C295" s="455" t="s">
        <v>737</v>
      </c>
      <c r="D295" s="419" t="s">
        <v>29</v>
      </c>
      <c r="E295" s="448" t="s">
        <v>738</v>
      </c>
      <c r="F295" s="422" t="s">
        <v>29</v>
      </c>
    </row>
    <row r="296" spans="1:6" ht="13.5" thickBot="1">
      <c r="A296" s="454"/>
      <c r="B296" s="459"/>
      <c r="C296" s="455"/>
      <c r="D296" s="423"/>
      <c r="E296" s="448"/>
      <c r="F296" s="424"/>
    </row>
    <row r="297" spans="1:6" ht="13.5" customHeight="1" thickBot="1">
      <c r="A297" s="454"/>
      <c r="B297" s="459"/>
      <c r="C297" s="456" t="s">
        <v>739</v>
      </c>
      <c r="D297" s="457" t="s">
        <v>29</v>
      </c>
      <c r="E297" s="448" t="s">
        <v>740</v>
      </c>
      <c r="F297" s="422" t="s">
        <v>29</v>
      </c>
    </row>
    <row r="298" spans="1:6" ht="13.5" thickBot="1">
      <c r="A298" s="454"/>
      <c r="B298" s="459"/>
      <c r="C298" s="456"/>
      <c r="D298" s="457"/>
      <c r="E298" s="448"/>
      <c r="F298" s="424"/>
    </row>
    <row r="299" spans="1:6" ht="24.75" thickBot="1">
      <c r="A299" s="454"/>
      <c r="B299" s="459"/>
      <c r="C299" s="426" t="s">
        <v>741</v>
      </c>
      <c r="D299" s="419" t="s">
        <v>29</v>
      </c>
      <c r="E299" s="425" t="s">
        <v>742</v>
      </c>
      <c r="F299" s="422"/>
    </row>
    <row r="300" spans="1:6" ht="25.5" customHeight="1" thickBot="1">
      <c r="A300" s="454"/>
      <c r="B300" s="459"/>
      <c r="C300" s="427" t="s">
        <v>743</v>
      </c>
      <c r="D300" s="419" t="s">
        <v>29</v>
      </c>
      <c r="E300" s="425" t="s">
        <v>744</v>
      </c>
      <c r="F300" s="422"/>
    </row>
    <row r="301" spans="1:6" ht="24.75" thickBot="1">
      <c r="A301" s="454"/>
      <c r="B301" s="459"/>
      <c r="C301" s="449" t="s">
        <v>745</v>
      </c>
      <c r="D301" s="451"/>
      <c r="E301" s="425" t="s">
        <v>747</v>
      </c>
      <c r="F301" s="422"/>
    </row>
    <row r="302" spans="1:6" ht="30" customHeight="1" thickBot="1">
      <c r="A302" s="454"/>
      <c r="B302" s="459"/>
      <c r="C302" s="449"/>
      <c r="D302" s="451"/>
      <c r="E302" s="453" t="s">
        <v>748</v>
      </c>
      <c r="F302" s="422"/>
    </row>
    <row r="303" spans="1:6" ht="13.5" thickBot="1">
      <c r="A303" s="454"/>
      <c r="B303" s="459"/>
      <c r="C303" s="449"/>
      <c r="D303" s="451"/>
      <c r="E303" s="453"/>
      <c r="F303" s="424"/>
    </row>
    <row r="304" spans="1:6" ht="26.25" customHeight="1" thickBot="1">
      <c r="A304" s="454"/>
      <c r="B304" s="460"/>
      <c r="C304" s="450"/>
      <c r="D304" s="452"/>
      <c r="E304" s="428" t="s">
        <v>749</v>
      </c>
      <c r="F304" s="429"/>
    </row>
    <row r="305" spans="1:6" ht="27.75" customHeight="1" thickBot="1">
      <c r="A305" s="454" t="s">
        <v>111</v>
      </c>
      <c r="B305" s="458" t="str">
        <f>'[1]Zakładka nr 1'!C46</f>
        <v>Pasterka 15, 57-350 Kudowa Zdrój</v>
      </c>
      <c r="C305" s="418" t="s">
        <v>730</v>
      </c>
      <c r="D305" s="419" t="s">
        <v>29</v>
      </c>
      <c r="E305" s="420" t="s">
        <v>731</v>
      </c>
      <c r="F305" s="421" t="s">
        <v>26</v>
      </c>
    </row>
    <row r="306" spans="1:6" ht="27.75" customHeight="1" thickBot="1">
      <c r="A306" s="454"/>
      <c r="B306" s="459"/>
      <c r="C306" s="455" t="s">
        <v>732</v>
      </c>
      <c r="D306" s="419" t="s">
        <v>29</v>
      </c>
      <c r="E306" s="453" t="s">
        <v>733</v>
      </c>
      <c r="F306" s="422" t="s">
        <v>29</v>
      </c>
    </row>
    <row r="307" spans="1:6" ht="15.75" customHeight="1" thickBot="1">
      <c r="A307" s="454"/>
      <c r="B307" s="459"/>
      <c r="C307" s="455"/>
      <c r="D307" s="423"/>
      <c r="E307" s="453"/>
      <c r="F307" s="424"/>
    </row>
    <row r="308" spans="1:6" ht="27.75" customHeight="1" thickBot="1">
      <c r="A308" s="454"/>
      <c r="B308" s="459"/>
      <c r="C308" s="455" t="s">
        <v>735</v>
      </c>
      <c r="D308" s="419" t="s">
        <v>29</v>
      </c>
      <c r="E308" s="453" t="s">
        <v>736</v>
      </c>
      <c r="F308" s="422" t="s">
        <v>29</v>
      </c>
    </row>
    <row r="309" spans="1:6" ht="15.75" customHeight="1" thickBot="1">
      <c r="A309" s="454"/>
      <c r="B309" s="459"/>
      <c r="C309" s="455"/>
      <c r="D309" s="423"/>
      <c r="E309" s="453"/>
      <c r="F309" s="424"/>
    </row>
    <row r="310" spans="1:6" ht="27.75" customHeight="1" thickBot="1">
      <c r="A310" s="454"/>
      <c r="B310" s="459"/>
      <c r="C310" s="455" t="s">
        <v>737</v>
      </c>
      <c r="D310" s="419" t="s">
        <v>29</v>
      </c>
      <c r="E310" s="448" t="s">
        <v>738</v>
      </c>
      <c r="F310" s="422" t="s">
        <v>29</v>
      </c>
    </row>
    <row r="311" spans="1:6" ht="13.5" thickBot="1">
      <c r="A311" s="454"/>
      <c r="B311" s="459"/>
      <c r="C311" s="455"/>
      <c r="D311" s="423"/>
      <c r="E311" s="448"/>
      <c r="F311" s="424"/>
    </row>
    <row r="312" spans="1:6" ht="13.5" customHeight="1" thickBot="1">
      <c r="A312" s="454"/>
      <c r="B312" s="459"/>
      <c r="C312" s="456" t="s">
        <v>739</v>
      </c>
      <c r="D312" s="457" t="s">
        <v>29</v>
      </c>
      <c r="E312" s="448" t="s">
        <v>740</v>
      </c>
      <c r="F312" s="422" t="s">
        <v>29</v>
      </c>
    </row>
    <row r="313" spans="1:6" ht="13.5" thickBot="1">
      <c r="A313" s="454"/>
      <c r="B313" s="459"/>
      <c r="C313" s="456"/>
      <c r="D313" s="457"/>
      <c r="E313" s="448"/>
      <c r="F313" s="424"/>
    </row>
    <row r="314" spans="1:6" ht="24.75" thickBot="1">
      <c r="A314" s="454"/>
      <c r="B314" s="459"/>
      <c r="C314" s="426" t="s">
        <v>741</v>
      </c>
      <c r="D314" s="419" t="s">
        <v>29</v>
      </c>
      <c r="E314" s="425" t="s">
        <v>742</v>
      </c>
      <c r="F314" s="422"/>
    </row>
    <row r="315" spans="1:6" ht="25.5" customHeight="1" thickBot="1">
      <c r="A315" s="454"/>
      <c r="B315" s="459"/>
      <c r="C315" s="427" t="s">
        <v>743</v>
      </c>
      <c r="D315" s="419" t="s">
        <v>29</v>
      </c>
      <c r="E315" s="425" t="s">
        <v>744</v>
      </c>
      <c r="F315" s="422"/>
    </row>
    <row r="316" spans="1:6" ht="24.75" thickBot="1">
      <c r="A316" s="454"/>
      <c r="B316" s="459"/>
      <c r="C316" s="449" t="s">
        <v>745</v>
      </c>
      <c r="D316" s="451"/>
      <c r="E316" s="425" t="s">
        <v>747</v>
      </c>
      <c r="F316" s="422"/>
    </row>
    <row r="317" spans="1:6" ht="30" customHeight="1" thickBot="1">
      <c r="A317" s="454"/>
      <c r="B317" s="459"/>
      <c r="C317" s="449"/>
      <c r="D317" s="451"/>
      <c r="E317" s="453" t="s">
        <v>748</v>
      </c>
      <c r="F317" s="422"/>
    </row>
    <row r="318" spans="1:6" ht="13.5" thickBot="1">
      <c r="A318" s="454"/>
      <c r="B318" s="459"/>
      <c r="C318" s="449"/>
      <c r="D318" s="451"/>
      <c r="E318" s="453"/>
      <c r="F318" s="424"/>
    </row>
    <row r="319" spans="1:6" ht="26.25" customHeight="1" thickBot="1">
      <c r="A319" s="454"/>
      <c r="B319" s="460"/>
      <c r="C319" s="450"/>
      <c r="D319" s="452"/>
      <c r="E319" s="428" t="s">
        <v>749</v>
      </c>
      <c r="F319" s="429"/>
    </row>
    <row r="320" spans="1:6" ht="27.75" customHeight="1" thickBot="1">
      <c r="A320" s="454" t="s">
        <v>116</v>
      </c>
      <c r="B320" s="458" t="str">
        <f>'[1]Zakładka nr 1'!C48</f>
        <v>Błędne Skały</v>
      </c>
      <c r="C320" s="418" t="s">
        <v>730</v>
      </c>
      <c r="D320" s="419" t="s">
        <v>29</v>
      </c>
      <c r="E320" s="420" t="s">
        <v>731</v>
      </c>
      <c r="F320" s="421" t="s">
        <v>26</v>
      </c>
    </row>
    <row r="321" spans="1:6" ht="27.75" customHeight="1" thickBot="1">
      <c r="A321" s="454"/>
      <c r="B321" s="459"/>
      <c r="C321" s="455" t="s">
        <v>732</v>
      </c>
      <c r="D321" s="419" t="s">
        <v>29</v>
      </c>
      <c r="E321" s="453" t="s">
        <v>733</v>
      </c>
      <c r="F321" s="422" t="s">
        <v>26</v>
      </c>
    </row>
    <row r="322" spans="1:6" ht="15.75" customHeight="1" thickBot="1">
      <c r="A322" s="454"/>
      <c r="B322" s="459"/>
      <c r="C322" s="455"/>
      <c r="D322" s="423"/>
      <c r="E322" s="453"/>
      <c r="F322" s="424" t="s">
        <v>752</v>
      </c>
    </row>
    <row r="323" spans="1:6" ht="27.75" customHeight="1" thickBot="1">
      <c r="A323" s="454"/>
      <c r="B323" s="459"/>
      <c r="C323" s="455" t="s">
        <v>735</v>
      </c>
      <c r="D323" s="419" t="s">
        <v>29</v>
      </c>
      <c r="E323" s="453" t="s">
        <v>736</v>
      </c>
      <c r="F323" s="422" t="s">
        <v>29</v>
      </c>
    </row>
    <row r="324" spans="1:6" ht="15.75" customHeight="1" thickBot="1">
      <c r="A324" s="454"/>
      <c r="B324" s="459"/>
      <c r="C324" s="455"/>
      <c r="D324" s="423"/>
      <c r="E324" s="453"/>
      <c r="F324" s="424"/>
    </row>
    <row r="325" spans="1:6" ht="27.75" customHeight="1" thickBot="1">
      <c r="A325" s="454"/>
      <c r="B325" s="459"/>
      <c r="C325" s="455" t="s">
        <v>737</v>
      </c>
      <c r="D325" s="419" t="s">
        <v>29</v>
      </c>
      <c r="E325" s="448" t="s">
        <v>738</v>
      </c>
      <c r="F325" s="422" t="s">
        <v>29</v>
      </c>
    </row>
    <row r="326" spans="1:6" ht="13.5" thickBot="1">
      <c r="A326" s="454"/>
      <c r="B326" s="459"/>
      <c r="C326" s="455"/>
      <c r="D326" s="423"/>
      <c r="E326" s="448"/>
      <c r="F326" s="424"/>
    </row>
    <row r="327" spans="1:6" ht="13.5" customHeight="1" thickBot="1">
      <c r="A327" s="454"/>
      <c r="B327" s="459"/>
      <c r="C327" s="456" t="s">
        <v>739</v>
      </c>
      <c r="D327" s="457" t="s">
        <v>29</v>
      </c>
      <c r="E327" s="448" t="s">
        <v>740</v>
      </c>
      <c r="F327" s="422" t="s">
        <v>29</v>
      </c>
    </row>
    <row r="328" spans="1:6" ht="13.5" thickBot="1">
      <c r="A328" s="454"/>
      <c r="B328" s="459"/>
      <c r="C328" s="456"/>
      <c r="D328" s="457"/>
      <c r="E328" s="448"/>
      <c r="F328" s="424"/>
    </row>
    <row r="329" spans="1:6" ht="24.75" thickBot="1">
      <c r="A329" s="454"/>
      <c r="B329" s="459"/>
      <c r="C329" s="426" t="s">
        <v>741</v>
      </c>
      <c r="D329" s="419" t="s">
        <v>29</v>
      </c>
      <c r="E329" s="425" t="s">
        <v>742</v>
      </c>
      <c r="F329" s="422"/>
    </row>
    <row r="330" spans="1:6" ht="25.5" customHeight="1" thickBot="1">
      <c r="A330" s="454"/>
      <c r="B330" s="459"/>
      <c r="C330" s="427" t="s">
        <v>743</v>
      </c>
      <c r="D330" s="419" t="s">
        <v>760</v>
      </c>
      <c r="E330" s="425" t="s">
        <v>744</v>
      </c>
      <c r="F330" s="422"/>
    </row>
    <row r="331" spans="1:6" ht="24.75" thickBot="1">
      <c r="A331" s="454"/>
      <c r="B331" s="459"/>
      <c r="C331" s="449" t="s">
        <v>745</v>
      </c>
      <c r="D331" s="451" t="s">
        <v>761</v>
      </c>
      <c r="E331" s="425" t="s">
        <v>747</v>
      </c>
      <c r="F331" s="422"/>
    </row>
    <row r="332" spans="1:6" ht="30" customHeight="1" thickBot="1">
      <c r="A332" s="454"/>
      <c r="B332" s="459"/>
      <c r="C332" s="449"/>
      <c r="D332" s="451"/>
      <c r="E332" s="453" t="s">
        <v>748</v>
      </c>
      <c r="F332" s="422"/>
    </row>
    <row r="333" spans="1:6" ht="13.5" thickBot="1">
      <c r="A333" s="454"/>
      <c r="B333" s="459"/>
      <c r="C333" s="449"/>
      <c r="D333" s="451"/>
      <c r="E333" s="453"/>
      <c r="F333" s="424"/>
    </row>
    <row r="334" spans="1:6" ht="26.25" customHeight="1" thickBot="1">
      <c r="A334" s="454"/>
      <c r="B334" s="460"/>
      <c r="C334" s="450"/>
      <c r="D334" s="452"/>
      <c r="E334" s="428" t="s">
        <v>749</v>
      </c>
      <c r="F334" s="429"/>
    </row>
    <row r="335" spans="1:6" ht="27.75" customHeight="1" thickBot="1">
      <c r="A335" s="454" t="s">
        <v>121</v>
      </c>
      <c r="B335" s="458" t="str">
        <f>'[1]Zakładka nr 1'!C50</f>
        <v>Błędne Skały</v>
      </c>
      <c r="C335" s="418" t="s">
        <v>730</v>
      </c>
      <c r="D335" s="419" t="s">
        <v>29</v>
      </c>
      <c r="E335" s="420" t="s">
        <v>731</v>
      </c>
      <c r="F335" s="421" t="s">
        <v>26</v>
      </c>
    </row>
    <row r="336" spans="1:6" ht="27.75" customHeight="1" thickBot="1">
      <c r="A336" s="454"/>
      <c r="B336" s="459"/>
      <c r="C336" s="455" t="s">
        <v>732</v>
      </c>
      <c r="D336" s="419" t="s">
        <v>29</v>
      </c>
      <c r="E336" s="453" t="s">
        <v>733</v>
      </c>
      <c r="F336" s="422" t="s">
        <v>29</v>
      </c>
    </row>
    <row r="337" spans="1:6" ht="15.75" customHeight="1" thickBot="1">
      <c r="A337" s="454"/>
      <c r="B337" s="459"/>
      <c r="C337" s="455"/>
      <c r="D337" s="423" t="s">
        <v>762</v>
      </c>
      <c r="E337" s="453"/>
      <c r="F337" s="424"/>
    </row>
    <row r="338" spans="1:6" ht="27.75" customHeight="1" thickBot="1">
      <c r="A338" s="454"/>
      <c r="B338" s="459"/>
      <c r="C338" s="455" t="s">
        <v>735</v>
      </c>
      <c r="D338" s="419" t="s">
        <v>29</v>
      </c>
      <c r="E338" s="453" t="s">
        <v>736</v>
      </c>
      <c r="F338" s="422" t="s">
        <v>29</v>
      </c>
    </row>
    <row r="339" spans="1:6" ht="15.75" customHeight="1" thickBot="1">
      <c r="A339" s="454"/>
      <c r="B339" s="459"/>
      <c r="C339" s="455"/>
      <c r="D339" s="423"/>
      <c r="E339" s="453"/>
      <c r="F339" s="424"/>
    </row>
    <row r="340" spans="1:6" ht="27.75" customHeight="1" thickBot="1">
      <c r="A340" s="454"/>
      <c r="B340" s="459"/>
      <c r="C340" s="455" t="s">
        <v>737</v>
      </c>
      <c r="D340" s="419" t="s">
        <v>29</v>
      </c>
      <c r="E340" s="448" t="s">
        <v>738</v>
      </c>
      <c r="F340" s="422" t="s">
        <v>29</v>
      </c>
    </row>
    <row r="341" spans="1:6" ht="13.5" thickBot="1">
      <c r="A341" s="454"/>
      <c r="B341" s="459"/>
      <c r="C341" s="455"/>
      <c r="D341" s="423"/>
      <c r="E341" s="448"/>
      <c r="F341" s="424"/>
    </row>
    <row r="342" spans="1:6" ht="13.5" customHeight="1" thickBot="1">
      <c r="A342" s="454"/>
      <c r="B342" s="459"/>
      <c r="C342" s="456" t="s">
        <v>739</v>
      </c>
      <c r="D342" s="457" t="s">
        <v>29</v>
      </c>
      <c r="E342" s="448" t="s">
        <v>740</v>
      </c>
      <c r="F342" s="422" t="s">
        <v>29</v>
      </c>
    </row>
    <row r="343" spans="1:6" ht="13.5" thickBot="1">
      <c r="A343" s="454"/>
      <c r="B343" s="459"/>
      <c r="C343" s="456"/>
      <c r="D343" s="457"/>
      <c r="E343" s="448"/>
      <c r="F343" s="424"/>
    </row>
    <row r="344" spans="1:6" ht="24.75" thickBot="1">
      <c r="A344" s="454"/>
      <c r="B344" s="459"/>
      <c r="C344" s="426" t="s">
        <v>741</v>
      </c>
      <c r="D344" s="419" t="s">
        <v>29</v>
      </c>
      <c r="E344" s="425" t="s">
        <v>742</v>
      </c>
      <c r="F344" s="422" t="s">
        <v>29</v>
      </c>
    </row>
    <row r="345" spans="1:6" ht="25.5" customHeight="1" thickBot="1">
      <c r="A345" s="454"/>
      <c r="B345" s="459"/>
      <c r="C345" s="427" t="s">
        <v>743</v>
      </c>
      <c r="D345" s="419" t="s">
        <v>29</v>
      </c>
      <c r="E345" s="425" t="s">
        <v>744</v>
      </c>
      <c r="F345" s="422"/>
    </row>
    <row r="346" spans="1:6" ht="24.75" thickBot="1">
      <c r="A346" s="454"/>
      <c r="B346" s="459"/>
      <c r="C346" s="449" t="s">
        <v>745</v>
      </c>
      <c r="D346" s="451"/>
      <c r="E346" s="425" t="s">
        <v>747</v>
      </c>
      <c r="F346" s="422"/>
    </row>
    <row r="347" spans="1:6" ht="30" customHeight="1" thickBot="1">
      <c r="A347" s="454"/>
      <c r="B347" s="459"/>
      <c r="C347" s="449"/>
      <c r="D347" s="451"/>
      <c r="E347" s="453" t="s">
        <v>748</v>
      </c>
      <c r="F347" s="422"/>
    </row>
    <row r="348" spans="1:6" ht="13.5" thickBot="1">
      <c r="A348" s="454"/>
      <c r="B348" s="459"/>
      <c r="C348" s="449"/>
      <c r="D348" s="451"/>
      <c r="E348" s="453"/>
      <c r="F348" s="424"/>
    </row>
    <row r="349" spans="1:6" ht="26.25" customHeight="1" thickBot="1">
      <c r="A349" s="454"/>
      <c r="B349" s="460"/>
      <c r="C349" s="450"/>
      <c r="D349" s="452"/>
      <c r="E349" s="428" t="s">
        <v>749</v>
      </c>
      <c r="F349" s="429"/>
    </row>
    <row r="350" spans="1:6" ht="27.75" customHeight="1" thickBot="1">
      <c r="A350" s="454" t="s">
        <v>124</v>
      </c>
      <c r="B350" s="458" t="str">
        <f>'[1]Zakładka nr 1'!C52</f>
        <v>Karłów 10, 57-350 Kudowa Zdrój        budynek   nr 1</v>
      </c>
      <c r="C350" s="418" t="s">
        <v>730</v>
      </c>
      <c r="D350" s="419" t="s">
        <v>29</v>
      </c>
      <c r="E350" s="420" t="s">
        <v>731</v>
      </c>
      <c r="F350" s="421" t="s">
        <v>26</v>
      </c>
    </row>
    <row r="351" spans="1:6" ht="27.75" customHeight="1" thickBot="1">
      <c r="A351" s="454"/>
      <c r="B351" s="459"/>
      <c r="C351" s="455" t="s">
        <v>732</v>
      </c>
      <c r="D351" s="419" t="s">
        <v>29</v>
      </c>
      <c r="E351" s="453" t="s">
        <v>733</v>
      </c>
      <c r="F351" s="422" t="s">
        <v>26</v>
      </c>
    </row>
    <row r="352" spans="1:6" ht="15.75" customHeight="1" thickBot="1">
      <c r="A352" s="454"/>
      <c r="B352" s="459"/>
      <c r="C352" s="455"/>
      <c r="D352" s="423"/>
      <c r="E352" s="453"/>
      <c r="F352" s="424" t="s">
        <v>500</v>
      </c>
    </row>
    <row r="353" spans="1:6" ht="27.75" customHeight="1" thickBot="1">
      <c r="A353" s="454"/>
      <c r="B353" s="459"/>
      <c r="C353" s="455" t="s">
        <v>735</v>
      </c>
      <c r="D353" s="419" t="s">
        <v>763</v>
      </c>
      <c r="E353" s="453" t="s">
        <v>736</v>
      </c>
      <c r="F353" s="422" t="s">
        <v>29</v>
      </c>
    </row>
    <row r="354" spans="1:6" ht="15.75" customHeight="1" thickBot="1">
      <c r="A354" s="454"/>
      <c r="B354" s="459"/>
      <c r="C354" s="455"/>
      <c r="D354" s="423" t="s">
        <v>764</v>
      </c>
      <c r="E354" s="453"/>
      <c r="F354" s="424"/>
    </row>
    <row r="355" spans="1:6" ht="27.75" customHeight="1" thickBot="1">
      <c r="A355" s="454"/>
      <c r="B355" s="459"/>
      <c r="C355" s="455" t="s">
        <v>737</v>
      </c>
      <c r="D355" s="419" t="s">
        <v>763</v>
      </c>
      <c r="E355" s="448" t="s">
        <v>738</v>
      </c>
      <c r="F355" s="422" t="s">
        <v>26</v>
      </c>
    </row>
    <row r="356" spans="1:6" ht="13.5" thickBot="1">
      <c r="A356" s="454"/>
      <c r="B356" s="459"/>
      <c r="C356" s="455"/>
      <c r="D356" s="423" t="s">
        <v>765</v>
      </c>
      <c r="E356" s="448"/>
      <c r="F356" s="424" t="s">
        <v>491</v>
      </c>
    </row>
    <row r="357" spans="1:6" ht="13.5" customHeight="1" thickBot="1">
      <c r="A357" s="454"/>
      <c r="B357" s="459"/>
      <c r="C357" s="456" t="s">
        <v>739</v>
      </c>
      <c r="D357" s="457" t="s">
        <v>29</v>
      </c>
      <c r="E357" s="448" t="s">
        <v>740</v>
      </c>
      <c r="F357" s="422" t="s">
        <v>29</v>
      </c>
    </row>
    <row r="358" spans="1:6" ht="13.5" thickBot="1">
      <c r="A358" s="454"/>
      <c r="B358" s="459"/>
      <c r="C358" s="456"/>
      <c r="D358" s="457"/>
      <c r="E358" s="448"/>
      <c r="F358" s="424"/>
    </row>
    <row r="359" spans="1:6" ht="24.75" thickBot="1">
      <c r="A359" s="454"/>
      <c r="B359" s="459"/>
      <c r="C359" s="426" t="s">
        <v>741</v>
      </c>
      <c r="D359" s="419" t="s">
        <v>29</v>
      </c>
      <c r="E359" s="425" t="s">
        <v>742</v>
      </c>
      <c r="F359" s="422" t="s">
        <v>766</v>
      </c>
    </row>
    <row r="360" spans="1:6" ht="25.5" customHeight="1" thickBot="1">
      <c r="A360" s="454"/>
      <c r="B360" s="459"/>
      <c r="C360" s="427" t="s">
        <v>743</v>
      </c>
      <c r="D360" s="419" t="s">
        <v>767</v>
      </c>
      <c r="E360" s="425" t="s">
        <v>744</v>
      </c>
      <c r="F360" s="422" t="s">
        <v>766</v>
      </c>
    </row>
    <row r="361" spans="1:6" ht="24.75" thickBot="1">
      <c r="A361" s="454"/>
      <c r="B361" s="459"/>
      <c r="C361" s="449" t="s">
        <v>745</v>
      </c>
      <c r="D361" s="451"/>
      <c r="E361" s="425" t="s">
        <v>747</v>
      </c>
      <c r="F361" s="422" t="s">
        <v>766</v>
      </c>
    </row>
    <row r="362" spans="1:6" ht="30" customHeight="1" thickBot="1">
      <c r="A362" s="454"/>
      <c r="B362" s="459"/>
      <c r="C362" s="449"/>
      <c r="D362" s="451"/>
      <c r="E362" s="453" t="s">
        <v>748</v>
      </c>
      <c r="F362" s="422" t="s">
        <v>29</v>
      </c>
    </row>
    <row r="363" spans="1:6" ht="13.5" thickBot="1">
      <c r="A363" s="454"/>
      <c r="B363" s="459"/>
      <c r="C363" s="449"/>
      <c r="D363" s="451"/>
      <c r="E363" s="453"/>
      <c r="F363" s="424"/>
    </row>
    <row r="364" spans="1:6" ht="26.25" customHeight="1" thickBot="1">
      <c r="A364" s="454"/>
      <c r="B364" s="460"/>
      <c r="C364" s="450"/>
      <c r="D364" s="452"/>
      <c r="E364" s="428" t="s">
        <v>749</v>
      </c>
      <c r="F364" s="429" t="s">
        <v>766</v>
      </c>
    </row>
    <row r="365" spans="1:6" ht="27.75" customHeight="1" thickBot="1">
      <c r="A365" s="454" t="s">
        <v>131</v>
      </c>
      <c r="B365" s="458" t="str">
        <f>'[1]Zakładka nr 1'!C54</f>
        <v>Karłów 10, 57-350 Kudowa Zdrój        budynek   nr 2</v>
      </c>
      <c r="C365" s="418" t="s">
        <v>730</v>
      </c>
      <c r="D365" s="419" t="s">
        <v>29</v>
      </c>
      <c r="E365" s="420" t="s">
        <v>731</v>
      </c>
      <c r="F365" s="421" t="s">
        <v>26</v>
      </c>
    </row>
    <row r="366" spans="1:6" ht="27.75" customHeight="1" thickBot="1">
      <c r="A366" s="454"/>
      <c r="B366" s="459"/>
      <c r="C366" s="455" t="s">
        <v>732</v>
      </c>
      <c r="D366" s="419" t="s">
        <v>29</v>
      </c>
      <c r="E366" s="453" t="s">
        <v>733</v>
      </c>
      <c r="F366" s="422" t="s">
        <v>26</v>
      </c>
    </row>
    <row r="367" spans="1:6" ht="15.75" customHeight="1" thickBot="1">
      <c r="A367" s="454"/>
      <c r="B367" s="459"/>
      <c r="C367" s="455"/>
      <c r="D367" s="423"/>
      <c r="E367" s="453"/>
      <c r="F367" s="424" t="s">
        <v>500</v>
      </c>
    </row>
    <row r="368" spans="1:6" ht="27.75" customHeight="1" thickBot="1">
      <c r="A368" s="454"/>
      <c r="B368" s="459"/>
      <c r="C368" s="455" t="s">
        <v>735</v>
      </c>
      <c r="D368" s="419" t="s">
        <v>763</v>
      </c>
      <c r="E368" s="453" t="s">
        <v>736</v>
      </c>
      <c r="F368" s="422" t="s">
        <v>29</v>
      </c>
    </row>
    <row r="369" spans="1:6" ht="15.75" customHeight="1" thickBot="1">
      <c r="A369" s="454"/>
      <c r="B369" s="459"/>
      <c r="C369" s="455"/>
      <c r="D369" s="423" t="s">
        <v>768</v>
      </c>
      <c r="E369" s="453"/>
      <c r="F369" s="424"/>
    </row>
    <row r="370" spans="1:6" ht="27.75" customHeight="1" thickBot="1">
      <c r="A370" s="454"/>
      <c r="B370" s="459"/>
      <c r="C370" s="455" t="s">
        <v>737</v>
      </c>
      <c r="D370" s="419" t="s">
        <v>763</v>
      </c>
      <c r="E370" s="448" t="s">
        <v>738</v>
      </c>
      <c r="F370" s="422" t="s">
        <v>26</v>
      </c>
    </row>
    <row r="371" spans="1:6" ht="13.5" thickBot="1">
      <c r="A371" s="454"/>
      <c r="B371" s="459"/>
      <c r="C371" s="455"/>
      <c r="D371" s="423" t="s">
        <v>769</v>
      </c>
      <c r="E371" s="448"/>
      <c r="F371" s="424" t="s">
        <v>466</v>
      </c>
    </row>
    <row r="372" spans="1:6" ht="13.5" customHeight="1" thickBot="1">
      <c r="A372" s="454"/>
      <c r="B372" s="459"/>
      <c r="C372" s="456" t="s">
        <v>739</v>
      </c>
      <c r="D372" s="457" t="s">
        <v>29</v>
      </c>
      <c r="E372" s="448" t="s">
        <v>740</v>
      </c>
      <c r="F372" s="422" t="s">
        <v>29</v>
      </c>
    </row>
    <row r="373" spans="1:6" ht="13.5" thickBot="1">
      <c r="A373" s="454"/>
      <c r="B373" s="459"/>
      <c r="C373" s="456"/>
      <c r="D373" s="457"/>
      <c r="E373" s="448"/>
      <c r="F373" s="424"/>
    </row>
    <row r="374" spans="1:6" ht="24.75" thickBot="1">
      <c r="A374" s="454"/>
      <c r="B374" s="459"/>
      <c r="C374" s="426" t="s">
        <v>741</v>
      </c>
      <c r="D374" s="419" t="s">
        <v>29</v>
      </c>
      <c r="E374" s="425" t="s">
        <v>742</v>
      </c>
      <c r="F374" s="422" t="s">
        <v>766</v>
      </c>
    </row>
    <row r="375" spans="1:6" ht="25.5" customHeight="1" thickBot="1">
      <c r="A375" s="454"/>
      <c r="B375" s="459"/>
      <c r="C375" s="427" t="s">
        <v>743</v>
      </c>
      <c r="D375" s="419" t="s">
        <v>767</v>
      </c>
      <c r="E375" s="425" t="s">
        <v>744</v>
      </c>
      <c r="F375" s="422" t="s">
        <v>766</v>
      </c>
    </row>
    <row r="376" spans="1:6" ht="24.75" thickBot="1">
      <c r="A376" s="454"/>
      <c r="B376" s="459"/>
      <c r="C376" s="449" t="s">
        <v>745</v>
      </c>
      <c r="D376" s="451"/>
      <c r="E376" s="425" t="s">
        <v>747</v>
      </c>
      <c r="F376" s="422" t="s">
        <v>766</v>
      </c>
    </row>
    <row r="377" spans="1:6" ht="30" customHeight="1" thickBot="1">
      <c r="A377" s="454"/>
      <c r="B377" s="459"/>
      <c r="C377" s="449"/>
      <c r="D377" s="451"/>
      <c r="E377" s="453" t="s">
        <v>748</v>
      </c>
      <c r="F377" s="422"/>
    </row>
    <row r="378" spans="1:6" ht="13.5" thickBot="1">
      <c r="A378" s="454"/>
      <c r="B378" s="459"/>
      <c r="C378" s="449"/>
      <c r="D378" s="451"/>
      <c r="E378" s="453"/>
      <c r="F378" s="424" t="s">
        <v>770</v>
      </c>
    </row>
    <row r="379" spans="1:6" ht="26.25" customHeight="1" thickBot="1">
      <c r="A379" s="454"/>
      <c r="B379" s="460"/>
      <c r="C379" s="450"/>
      <c r="D379" s="452"/>
      <c r="E379" s="428" t="s">
        <v>749</v>
      </c>
      <c r="F379" s="429" t="s">
        <v>766</v>
      </c>
    </row>
    <row r="380" spans="1:6" ht="27.75" customHeight="1" thickBot="1">
      <c r="A380" s="454" t="s">
        <v>134</v>
      </c>
      <c r="B380" s="458" t="str">
        <f>'[1]Zakładka nr 1'!C56</f>
        <v>Karłów 10, 57-350 Kudowa Zdrój        budynek   nr 3</v>
      </c>
      <c r="C380" s="418" t="s">
        <v>730</v>
      </c>
      <c r="D380" s="419" t="s">
        <v>29</v>
      </c>
      <c r="E380" s="420" t="s">
        <v>731</v>
      </c>
      <c r="F380" s="421" t="s">
        <v>26</v>
      </c>
    </row>
    <row r="381" spans="1:6" ht="27.75" customHeight="1" thickBot="1">
      <c r="A381" s="454"/>
      <c r="B381" s="459"/>
      <c r="C381" s="455" t="s">
        <v>732</v>
      </c>
      <c r="D381" s="419" t="s">
        <v>29</v>
      </c>
      <c r="E381" s="453" t="s">
        <v>733</v>
      </c>
      <c r="F381" s="422" t="s">
        <v>26</v>
      </c>
    </row>
    <row r="382" spans="1:6" ht="15.75" customHeight="1" thickBot="1">
      <c r="A382" s="454"/>
      <c r="B382" s="459"/>
      <c r="C382" s="455"/>
      <c r="D382" s="423"/>
      <c r="E382" s="453"/>
      <c r="F382" s="424" t="s">
        <v>346</v>
      </c>
    </row>
    <row r="383" spans="1:6" ht="27.75" customHeight="1" thickBot="1">
      <c r="A383" s="454"/>
      <c r="B383" s="459"/>
      <c r="C383" s="455" t="s">
        <v>735</v>
      </c>
      <c r="D383" s="419" t="s">
        <v>763</v>
      </c>
      <c r="E383" s="453" t="s">
        <v>736</v>
      </c>
      <c r="F383" s="422" t="s">
        <v>29</v>
      </c>
    </row>
    <row r="384" spans="1:6" ht="15.75" customHeight="1" thickBot="1">
      <c r="A384" s="454"/>
      <c r="B384" s="459"/>
      <c r="C384" s="455"/>
      <c r="D384" s="423" t="s">
        <v>768</v>
      </c>
      <c r="E384" s="453"/>
      <c r="F384" s="424"/>
    </row>
    <row r="385" spans="1:6" ht="27.75" customHeight="1" thickBot="1">
      <c r="A385" s="454"/>
      <c r="B385" s="459"/>
      <c r="C385" s="455" t="s">
        <v>737</v>
      </c>
      <c r="D385" s="419" t="s">
        <v>763</v>
      </c>
      <c r="E385" s="448" t="s">
        <v>738</v>
      </c>
      <c r="F385" s="422" t="s">
        <v>29</v>
      </c>
    </row>
    <row r="386" spans="1:6" ht="13.5" thickBot="1">
      <c r="A386" s="454"/>
      <c r="B386" s="459"/>
      <c r="C386" s="455"/>
      <c r="D386" s="423" t="s">
        <v>769</v>
      </c>
      <c r="E386" s="448"/>
      <c r="F386" s="424"/>
    </row>
    <row r="387" spans="1:6" ht="13.5" customHeight="1" thickBot="1">
      <c r="A387" s="454"/>
      <c r="B387" s="459"/>
      <c r="C387" s="456" t="s">
        <v>739</v>
      </c>
      <c r="D387" s="457" t="s">
        <v>29</v>
      </c>
      <c r="E387" s="448" t="s">
        <v>740</v>
      </c>
      <c r="F387" s="422" t="s">
        <v>29</v>
      </c>
    </row>
    <row r="388" spans="1:6" ht="13.5" thickBot="1">
      <c r="A388" s="454"/>
      <c r="B388" s="459"/>
      <c r="C388" s="456"/>
      <c r="D388" s="457"/>
      <c r="E388" s="448"/>
      <c r="F388" s="424"/>
    </row>
    <row r="389" spans="1:6" ht="24.75" thickBot="1">
      <c r="A389" s="454"/>
      <c r="B389" s="459"/>
      <c r="C389" s="426" t="s">
        <v>741</v>
      </c>
      <c r="D389" s="419" t="s">
        <v>29</v>
      </c>
      <c r="E389" s="425" t="s">
        <v>742</v>
      </c>
      <c r="F389" s="422" t="s">
        <v>29</v>
      </c>
    </row>
    <row r="390" spans="1:6" ht="25.5" customHeight="1" thickBot="1">
      <c r="A390" s="454"/>
      <c r="B390" s="459"/>
      <c r="C390" s="427" t="s">
        <v>743</v>
      </c>
      <c r="D390" s="419" t="s">
        <v>767</v>
      </c>
      <c r="E390" s="425" t="s">
        <v>744</v>
      </c>
      <c r="F390" s="422" t="s">
        <v>29</v>
      </c>
    </row>
    <row r="391" spans="1:6" ht="24.75" thickBot="1">
      <c r="A391" s="454"/>
      <c r="B391" s="459"/>
      <c r="C391" s="449" t="s">
        <v>745</v>
      </c>
      <c r="D391" s="451"/>
      <c r="E391" s="425" t="s">
        <v>747</v>
      </c>
      <c r="F391" s="422" t="s">
        <v>29</v>
      </c>
    </row>
    <row r="392" spans="1:6" ht="30" customHeight="1" thickBot="1">
      <c r="A392" s="454"/>
      <c r="B392" s="459"/>
      <c r="C392" s="449"/>
      <c r="D392" s="451"/>
      <c r="E392" s="453" t="s">
        <v>748</v>
      </c>
      <c r="F392" s="422"/>
    </row>
    <row r="393" spans="1:6" ht="13.5" thickBot="1">
      <c r="A393" s="454"/>
      <c r="B393" s="459"/>
      <c r="C393" s="449"/>
      <c r="D393" s="451"/>
      <c r="E393" s="453"/>
      <c r="F393" s="424" t="s">
        <v>770</v>
      </c>
    </row>
    <row r="394" spans="1:6" ht="26.25" customHeight="1" thickBot="1">
      <c r="A394" s="454"/>
      <c r="B394" s="460"/>
      <c r="C394" s="450"/>
      <c r="D394" s="452"/>
      <c r="E394" s="428" t="s">
        <v>749</v>
      </c>
      <c r="F394" s="429" t="s">
        <v>29</v>
      </c>
    </row>
    <row r="395" spans="1:6" ht="27.75" customHeight="1" thickBot="1">
      <c r="A395" s="454" t="s">
        <v>138</v>
      </c>
      <c r="B395" s="458" t="str">
        <f>'[1]Zakładka nr 1'!C58</f>
        <v>Karłów 10, 57-350 Kudowa Zdrój        budynek   nr 4</v>
      </c>
      <c r="C395" s="418" t="s">
        <v>730</v>
      </c>
      <c r="D395" s="419" t="s">
        <v>29</v>
      </c>
      <c r="E395" s="420" t="s">
        <v>731</v>
      </c>
      <c r="F395" s="421" t="s">
        <v>26</v>
      </c>
    </row>
    <row r="396" spans="1:6" ht="27.75" customHeight="1" thickBot="1">
      <c r="A396" s="454"/>
      <c r="B396" s="459"/>
      <c r="C396" s="455" t="s">
        <v>732</v>
      </c>
      <c r="D396" s="419" t="s">
        <v>29</v>
      </c>
      <c r="E396" s="453" t="s">
        <v>733</v>
      </c>
      <c r="F396" s="422" t="s">
        <v>26</v>
      </c>
    </row>
    <row r="397" spans="1:6" ht="15.75" customHeight="1" thickBot="1">
      <c r="A397" s="454"/>
      <c r="B397" s="459"/>
      <c r="C397" s="455"/>
      <c r="D397" s="423"/>
      <c r="E397" s="453"/>
      <c r="F397" s="424" t="s">
        <v>531</v>
      </c>
    </row>
    <row r="398" spans="1:6" ht="27.75" customHeight="1" thickBot="1">
      <c r="A398" s="454"/>
      <c r="B398" s="459"/>
      <c r="C398" s="455" t="s">
        <v>735</v>
      </c>
      <c r="D398" s="419" t="s">
        <v>763</v>
      </c>
      <c r="E398" s="453" t="s">
        <v>736</v>
      </c>
      <c r="F398" s="422" t="s">
        <v>29</v>
      </c>
    </row>
    <row r="399" spans="1:6" ht="15.75" customHeight="1" thickBot="1">
      <c r="A399" s="454"/>
      <c r="B399" s="459"/>
      <c r="C399" s="455"/>
      <c r="D399" s="423" t="s">
        <v>768</v>
      </c>
      <c r="E399" s="453"/>
      <c r="F399" s="424"/>
    </row>
    <row r="400" spans="1:6" ht="27.75" customHeight="1" thickBot="1">
      <c r="A400" s="454"/>
      <c r="B400" s="459"/>
      <c r="C400" s="455" t="s">
        <v>737</v>
      </c>
      <c r="D400" s="419" t="s">
        <v>763</v>
      </c>
      <c r="E400" s="448" t="s">
        <v>738</v>
      </c>
      <c r="F400" s="422" t="s">
        <v>26</v>
      </c>
    </row>
    <row r="401" spans="1:6" ht="13.5" thickBot="1">
      <c r="A401" s="454"/>
      <c r="B401" s="459"/>
      <c r="C401" s="455"/>
      <c r="D401" s="423" t="s">
        <v>769</v>
      </c>
      <c r="E401" s="448"/>
      <c r="F401" s="424" t="s">
        <v>500</v>
      </c>
    </row>
    <row r="402" spans="1:6" ht="13.5" customHeight="1" thickBot="1">
      <c r="A402" s="454"/>
      <c r="B402" s="459"/>
      <c r="C402" s="456" t="s">
        <v>739</v>
      </c>
      <c r="D402" s="457" t="s">
        <v>29</v>
      </c>
      <c r="E402" s="448" t="s">
        <v>740</v>
      </c>
      <c r="F402" s="422" t="s">
        <v>29</v>
      </c>
    </row>
    <row r="403" spans="1:6" ht="13.5" thickBot="1">
      <c r="A403" s="454"/>
      <c r="B403" s="459"/>
      <c r="C403" s="456"/>
      <c r="D403" s="457"/>
      <c r="E403" s="448"/>
      <c r="F403" s="424"/>
    </row>
    <row r="404" spans="1:6" ht="24.75" thickBot="1">
      <c r="A404" s="454"/>
      <c r="B404" s="459"/>
      <c r="C404" s="426" t="s">
        <v>741</v>
      </c>
      <c r="D404" s="419" t="s">
        <v>29</v>
      </c>
      <c r="E404" s="425" t="s">
        <v>742</v>
      </c>
      <c r="F404" s="422" t="s">
        <v>766</v>
      </c>
    </row>
    <row r="405" spans="1:6" ht="25.5" customHeight="1" thickBot="1">
      <c r="A405" s="454"/>
      <c r="B405" s="459"/>
      <c r="C405" s="427" t="s">
        <v>743</v>
      </c>
      <c r="D405" s="419" t="s">
        <v>767</v>
      </c>
      <c r="E405" s="425" t="s">
        <v>744</v>
      </c>
      <c r="F405" s="422" t="s">
        <v>766</v>
      </c>
    </row>
    <row r="406" spans="1:6" ht="24.75" thickBot="1">
      <c r="A406" s="454"/>
      <c r="B406" s="459"/>
      <c r="C406" s="449" t="s">
        <v>745</v>
      </c>
      <c r="D406" s="451"/>
      <c r="E406" s="425" t="s">
        <v>747</v>
      </c>
      <c r="F406" s="422" t="s">
        <v>766</v>
      </c>
    </row>
    <row r="407" spans="1:6" ht="30" customHeight="1" thickBot="1">
      <c r="A407" s="454"/>
      <c r="B407" s="459"/>
      <c r="C407" s="449"/>
      <c r="D407" s="451"/>
      <c r="E407" s="453" t="s">
        <v>748</v>
      </c>
      <c r="F407" s="422"/>
    </row>
    <row r="408" spans="1:6" ht="13.5" thickBot="1">
      <c r="A408" s="454"/>
      <c r="B408" s="459"/>
      <c r="C408" s="449"/>
      <c r="D408" s="451"/>
      <c r="E408" s="453"/>
      <c r="F408" s="424" t="s">
        <v>770</v>
      </c>
    </row>
    <row r="409" spans="1:6" ht="26.25" customHeight="1" thickBot="1">
      <c r="A409" s="454"/>
      <c r="B409" s="460"/>
      <c r="C409" s="450"/>
      <c r="D409" s="452"/>
      <c r="E409" s="428" t="s">
        <v>749</v>
      </c>
      <c r="F409" s="429" t="s">
        <v>766</v>
      </c>
    </row>
    <row r="410" spans="1:6" ht="27.75" customHeight="1" thickBot="1">
      <c r="A410" s="454" t="s">
        <v>141</v>
      </c>
      <c r="B410" s="458" t="str">
        <f>'[1]Zakładka nr 1'!C60</f>
        <v>Karłów 10, 57-350 Kudowa Zdrój        budynek   nr 4a</v>
      </c>
      <c r="C410" s="418" t="s">
        <v>730</v>
      </c>
      <c r="D410" s="419" t="s">
        <v>29</v>
      </c>
      <c r="E410" s="420" t="s">
        <v>731</v>
      </c>
      <c r="F410" s="421" t="s">
        <v>26</v>
      </c>
    </row>
    <row r="411" spans="1:6" ht="27.75" customHeight="1" thickBot="1">
      <c r="A411" s="454"/>
      <c r="B411" s="459"/>
      <c r="C411" s="455" t="s">
        <v>732</v>
      </c>
      <c r="D411" s="419" t="s">
        <v>29</v>
      </c>
      <c r="E411" s="453" t="s">
        <v>733</v>
      </c>
      <c r="F411" s="422" t="s">
        <v>26</v>
      </c>
    </row>
    <row r="412" spans="1:6" ht="15.75" customHeight="1" thickBot="1">
      <c r="A412" s="454"/>
      <c r="B412" s="459"/>
      <c r="C412" s="455"/>
      <c r="D412" s="423"/>
      <c r="E412" s="453"/>
      <c r="F412" s="424" t="s">
        <v>466</v>
      </c>
    </row>
    <row r="413" spans="1:6" ht="27.75" customHeight="1" thickBot="1">
      <c r="A413" s="454"/>
      <c r="B413" s="459"/>
      <c r="C413" s="455" t="s">
        <v>735</v>
      </c>
      <c r="D413" s="419" t="s">
        <v>763</v>
      </c>
      <c r="E413" s="453" t="s">
        <v>736</v>
      </c>
      <c r="F413" s="422" t="s">
        <v>29</v>
      </c>
    </row>
    <row r="414" spans="1:6" ht="15.75" customHeight="1" thickBot="1">
      <c r="A414" s="454"/>
      <c r="B414" s="459"/>
      <c r="C414" s="455"/>
      <c r="D414" s="423" t="s">
        <v>771</v>
      </c>
      <c r="E414" s="453"/>
      <c r="F414" s="424"/>
    </row>
    <row r="415" spans="1:6" ht="27.75" customHeight="1" thickBot="1">
      <c r="A415" s="454"/>
      <c r="B415" s="459"/>
      <c r="C415" s="455" t="s">
        <v>737</v>
      </c>
      <c r="D415" s="419" t="s">
        <v>763</v>
      </c>
      <c r="E415" s="448" t="s">
        <v>738</v>
      </c>
      <c r="F415" s="422" t="s">
        <v>26</v>
      </c>
    </row>
    <row r="416" spans="1:6" ht="13.5" thickBot="1">
      <c r="A416" s="454"/>
      <c r="B416" s="459"/>
      <c r="C416" s="455"/>
      <c r="D416" s="423" t="s">
        <v>769</v>
      </c>
      <c r="E416" s="448"/>
      <c r="F416" s="424" t="s">
        <v>772</v>
      </c>
    </row>
    <row r="417" spans="1:6" ht="13.5" customHeight="1" thickBot="1">
      <c r="A417" s="454"/>
      <c r="B417" s="459"/>
      <c r="C417" s="456" t="s">
        <v>739</v>
      </c>
      <c r="D417" s="457" t="s">
        <v>29</v>
      </c>
      <c r="E417" s="448" t="s">
        <v>740</v>
      </c>
      <c r="F417" s="422" t="s">
        <v>29</v>
      </c>
    </row>
    <row r="418" spans="1:6" ht="13.5" thickBot="1">
      <c r="A418" s="454"/>
      <c r="B418" s="459"/>
      <c r="C418" s="456"/>
      <c r="D418" s="457"/>
      <c r="E418" s="448"/>
      <c r="F418" s="424"/>
    </row>
    <row r="419" spans="1:6" ht="24.75" thickBot="1">
      <c r="A419" s="454"/>
      <c r="B419" s="459"/>
      <c r="C419" s="426" t="s">
        <v>741</v>
      </c>
      <c r="D419" s="419" t="s">
        <v>29</v>
      </c>
      <c r="E419" s="425" t="s">
        <v>742</v>
      </c>
      <c r="F419" s="422" t="s">
        <v>766</v>
      </c>
    </row>
    <row r="420" spans="1:6" ht="25.5" customHeight="1" thickBot="1">
      <c r="A420" s="454"/>
      <c r="B420" s="459"/>
      <c r="C420" s="427" t="s">
        <v>743</v>
      </c>
      <c r="D420" s="419" t="s">
        <v>767</v>
      </c>
      <c r="E420" s="425" t="s">
        <v>744</v>
      </c>
      <c r="F420" s="422" t="s">
        <v>766</v>
      </c>
    </row>
    <row r="421" spans="1:6" ht="24.75" thickBot="1">
      <c r="A421" s="454"/>
      <c r="B421" s="459"/>
      <c r="C421" s="449" t="s">
        <v>745</v>
      </c>
      <c r="D421" s="451"/>
      <c r="E421" s="425" t="s">
        <v>747</v>
      </c>
      <c r="F421" s="422" t="s">
        <v>766</v>
      </c>
    </row>
    <row r="422" spans="1:6" ht="30" customHeight="1" thickBot="1">
      <c r="A422" s="454"/>
      <c r="B422" s="459"/>
      <c r="C422" s="449"/>
      <c r="D422" s="451"/>
      <c r="E422" s="453" t="s">
        <v>748</v>
      </c>
      <c r="F422" s="422"/>
    </row>
    <row r="423" spans="1:6" ht="13.5" thickBot="1">
      <c r="A423" s="454"/>
      <c r="B423" s="459"/>
      <c r="C423" s="449"/>
      <c r="D423" s="451"/>
      <c r="E423" s="453"/>
      <c r="F423" s="424" t="s">
        <v>770</v>
      </c>
    </row>
    <row r="424" spans="1:6" ht="26.25" customHeight="1" thickBot="1">
      <c r="A424" s="454"/>
      <c r="B424" s="460"/>
      <c r="C424" s="450"/>
      <c r="D424" s="452"/>
      <c r="E424" s="428" t="s">
        <v>749</v>
      </c>
      <c r="F424" s="429" t="s">
        <v>766</v>
      </c>
    </row>
    <row r="425" spans="1:6" ht="27.75" customHeight="1" thickBot="1">
      <c r="A425" s="454" t="s">
        <v>144</v>
      </c>
      <c r="B425" s="458" t="str">
        <f>'[1]Zakładka nr 1'!C62</f>
        <v>Karłów 10, 57-350 Kudowa Zdrój        budynek   nr 5</v>
      </c>
      <c r="C425" s="418" t="s">
        <v>730</v>
      </c>
      <c r="D425" s="419" t="s">
        <v>29</v>
      </c>
      <c r="E425" s="420" t="s">
        <v>731</v>
      </c>
      <c r="F425" s="421" t="s">
        <v>26</v>
      </c>
    </row>
    <row r="426" spans="1:6" ht="27.75" customHeight="1" thickBot="1">
      <c r="A426" s="454"/>
      <c r="B426" s="459"/>
      <c r="C426" s="455" t="s">
        <v>732</v>
      </c>
      <c r="D426" s="419" t="s">
        <v>29</v>
      </c>
      <c r="E426" s="453" t="s">
        <v>733</v>
      </c>
      <c r="F426" s="422" t="s">
        <v>26</v>
      </c>
    </row>
    <row r="427" spans="1:6" ht="15.75" customHeight="1" thickBot="1">
      <c r="A427" s="454"/>
      <c r="B427" s="459"/>
      <c r="C427" s="455"/>
      <c r="D427" s="423"/>
      <c r="E427" s="453"/>
      <c r="F427" s="424" t="s">
        <v>466</v>
      </c>
    </row>
    <row r="428" spans="1:6" ht="27.75" customHeight="1" thickBot="1">
      <c r="A428" s="454"/>
      <c r="B428" s="459"/>
      <c r="C428" s="455" t="s">
        <v>735</v>
      </c>
      <c r="D428" s="419" t="s">
        <v>763</v>
      </c>
      <c r="E428" s="453" t="s">
        <v>736</v>
      </c>
      <c r="F428" s="422" t="s">
        <v>29</v>
      </c>
    </row>
    <row r="429" spans="1:6" ht="15.75" customHeight="1" thickBot="1">
      <c r="A429" s="454"/>
      <c r="B429" s="459"/>
      <c r="C429" s="455"/>
      <c r="D429" s="423" t="s">
        <v>768</v>
      </c>
      <c r="E429" s="453"/>
      <c r="F429" s="424"/>
    </row>
    <row r="430" spans="1:6" ht="27.75" customHeight="1" thickBot="1">
      <c r="A430" s="454"/>
      <c r="B430" s="459"/>
      <c r="C430" s="455" t="s">
        <v>737</v>
      </c>
      <c r="D430" s="419" t="s">
        <v>763</v>
      </c>
      <c r="E430" s="448" t="s">
        <v>738</v>
      </c>
      <c r="F430" s="422" t="s">
        <v>26</v>
      </c>
    </row>
    <row r="431" spans="1:6" ht="13.5" thickBot="1">
      <c r="A431" s="454"/>
      <c r="B431" s="459"/>
      <c r="C431" s="455"/>
      <c r="D431" s="423" t="s">
        <v>769</v>
      </c>
      <c r="E431" s="448"/>
      <c r="F431" s="424" t="s">
        <v>491</v>
      </c>
    </row>
    <row r="432" spans="1:6" ht="13.5" customHeight="1" thickBot="1">
      <c r="A432" s="454"/>
      <c r="B432" s="459"/>
      <c r="C432" s="456" t="s">
        <v>739</v>
      </c>
      <c r="D432" s="457" t="s">
        <v>29</v>
      </c>
      <c r="E432" s="448" t="s">
        <v>740</v>
      </c>
      <c r="F432" s="422" t="s">
        <v>29</v>
      </c>
    </row>
    <row r="433" spans="1:6" ht="13.5" thickBot="1">
      <c r="A433" s="454"/>
      <c r="B433" s="459"/>
      <c r="C433" s="456"/>
      <c r="D433" s="457"/>
      <c r="E433" s="448"/>
      <c r="F433" s="424"/>
    </row>
    <row r="434" spans="1:6" ht="24.75" thickBot="1">
      <c r="A434" s="454"/>
      <c r="B434" s="459"/>
      <c r="C434" s="426" t="s">
        <v>741</v>
      </c>
      <c r="D434" s="419" t="s">
        <v>29</v>
      </c>
      <c r="E434" s="425" t="s">
        <v>742</v>
      </c>
      <c r="F434" s="422" t="s">
        <v>766</v>
      </c>
    </row>
    <row r="435" spans="1:6" ht="25.5" customHeight="1" thickBot="1">
      <c r="A435" s="454"/>
      <c r="B435" s="459"/>
      <c r="C435" s="427" t="s">
        <v>743</v>
      </c>
      <c r="D435" s="419" t="s">
        <v>767</v>
      </c>
      <c r="E435" s="425" t="s">
        <v>744</v>
      </c>
      <c r="F435" s="422" t="s">
        <v>766</v>
      </c>
    </row>
    <row r="436" spans="1:6" ht="24.75" thickBot="1">
      <c r="A436" s="454"/>
      <c r="B436" s="459"/>
      <c r="C436" s="449" t="s">
        <v>745</v>
      </c>
      <c r="D436" s="451"/>
      <c r="E436" s="425" t="s">
        <v>747</v>
      </c>
      <c r="F436" s="422" t="s">
        <v>766</v>
      </c>
    </row>
    <row r="437" spans="1:6" ht="30" customHeight="1" thickBot="1">
      <c r="A437" s="454"/>
      <c r="B437" s="459"/>
      <c r="C437" s="449"/>
      <c r="D437" s="451"/>
      <c r="E437" s="453" t="s">
        <v>748</v>
      </c>
      <c r="F437" s="422"/>
    </row>
    <row r="438" spans="1:6" ht="13.5" thickBot="1">
      <c r="A438" s="454"/>
      <c r="B438" s="459"/>
      <c r="C438" s="449"/>
      <c r="D438" s="451"/>
      <c r="E438" s="453"/>
      <c r="F438" s="424" t="s">
        <v>770</v>
      </c>
    </row>
    <row r="439" spans="1:6" ht="26.25" customHeight="1" thickBot="1">
      <c r="A439" s="454"/>
      <c r="B439" s="460"/>
      <c r="C439" s="450"/>
      <c r="D439" s="452"/>
      <c r="E439" s="428" t="s">
        <v>749</v>
      </c>
      <c r="F439" s="429" t="s">
        <v>766</v>
      </c>
    </row>
    <row r="440" spans="1:6" ht="27.75" customHeight="1" thickBot="1">
      <c r="A440" s="454" t="s">
        <v>147</v>
      </c>
      <c r="B440" s="458" t="str">
        <f>'[1]Zakładka nr 1'!C64</f>
        <v>Karłów 10, 57-350 Kudowa Zdrój        budynek   nr 7</v>
      </c>
      <c r="C440" s="418" t="s">
        <v>730</v>
      </c>
      <c r="D440" s="419" t="s">
        <v>29</v>
      </c>
      <c r="E440" s="420" t="s">
        <v>731</v>
      </c>
      <c r="F440" s="421" t="s">
        <v>26</v>
      </c>
    </row>
    <row r="441" spans="1:6" ht="27.75" customHeight="1" thickBot="1">
      <c r="A441" s="454"/>
      <c r="B441" s="459"/>
      <c r="C441" s="455" t="s">
        <v>732</v>
      </c>
      <c r="D441" s="419" t="s">
        <v>29</v>
      </c>
      <c r="E441" s="453" t="s">
        <v>733</v>
      </c>
      <c r="F441" s="422" t="s">
        <v>26</v>
      </c>
    </row>
    <row r="442" spans="1:6" ht="15.75" customHeight="1" thickBot="1">
      <c r="A442" s="454"/>
      <c r="B442" s="459"/>
      <c r="C442" s="455"/>
      <c r="D442" s="423"/>
      <c r="E442" s="453"/>
      <c r="F442" s="424" t="s">
        <v>346</v>
      </c>
    </row>
    <row r="443" spans="1:6" ht="27.75" customHeight="1" thickBot="1">
      <c r="A443" s="454"/>
      <c r="B443" s="459"/>
      <c r="C443" s="455" t="s">
        <v>735</v>
      </c>
      <c r="D443" s="419" t="s">
        <v>763</v>
      </c>
      <c r="E443" s="453" t="s">
        <v>736</v>
      </c>
      <c r="F443" s="422" t="s">
        <v>29</v>
      </c>
    </row>
    <row r="444" spans="1:6" ht="15.75" customHeight="1" thickBot="1">
      <c r="A444" s="454"/>
      <c r="B444" s="459"/>
      <c r="C444" s="455"/>
      <c r="D444" s="423" t="s">
        <v>768</v>
      </c>
      <c r="E444" s="453"/>
      <c r="F444" s="424"/>
    </row>
    <row r="445" spans="1:6" ht="27.75" customHeight="1" thickBot="1">
      <c r="A445" s="454"/>
      <c r="B445" s="459"/>
      <c r="C445" s="455" t="s">
        <v>737</v>
      </c>
      <c r="D445" s="419" t="s">
        <v>763</v>
      </c>
      <c r="E445" s="448" t="s">
        <v>738</v>
      </c>
      <c r="F445" s="422" t="s">
        <v>29</v>
      </c>
    </row>
    <row r="446" spans="1:6" ht="13.5" thickBot="1">
      <c r="A446" s="454"/>
      <c r="B446" s="459"/>
      <c r="C446" s="455"/>
      <c r="D446" s="423" t="s">
        <v>769</v>
      </c>
      <c r="E446" s="448"/>
      <c r="F446" s="424"/>
    </row>
    <row r="447" spans="1:6" ht="13.5" customHeight="1" thickBot="1">
      <c r="A447" s="454"/>
      <c r="B447" s="459"/>
      <c r="C447" s="456" t="s">
        <v>739</v>
      </c>
      <c r="D447" s="457" t="s">
        <v>29</v>
      </c>
      <c r="E447" s="448" t="s">
        <v>740</v>
      </c>
      <c r="F447" s="422" t="s">
        <v>29</v>
      </c>
    </row>
    <row r="448" spans="1:6" ht="13.5" thickBot="1">
      <c r="A448" s="454"/>
      <c r="B448" s="459"/>
      <c r="C448" s="456"/>
      <c r="D448" s="457"/>
      <c r="E448" s="448"/>
      <c r="F448" s="424"/>
    </row>
    <row r="449" spans="1:6" ht="24.75" thickBot="1">
      <c r="A449" s="454"/>
      <c r="B449" s="459"/>
      <c r="C449" s="426" t="s">
        <v>741</v>
      </c>
      <c r="D449" s="419" t="s">
        <v>29</v>
      </c>
      <c r="E449" s="425" t="s">
        <v>742</v>
      </c>
      <c r="F449" s="422" t="s">
        <v>29</v>
      </c>
    </row>
    <row r="450" spans="1:6" ht="25.5" customHeight="1" thickBot="1">
      <c r="A450" s="454"/>
      <c r="B450" s="459"/>
      <c r="C450" s="427" t="s">
        <v>743</v>
      </c>
      <c r="D450" s="419" t="s">
        <v>767</v>
      </c>
      <c r="E450" s="425" t="s">
        <v>744</v>
      </c>
      <c r="F450" s="422" t="s">
        <v>29</v>
      </c>
    </row>
    <row r="451" spans="1:6" ht="24.75" thickBot="1">
      <c r="A451" s="454"/>
      <c r="B451" s="459"/>
      <c r="C451" s="449" t="s">
        <v>745</v>
      </c>
      <c r="D451" s="451"/>
      <c r="E451" s="425" t="s">
        <v>747</v>
      </c>
      <c r="F451" s="422" t="s">
        <v>29</v>
      </c>
    </row>
    <row r="452" spans="1:6" ht="30" customHeight="1" thickBot="1">
      <c r="A452" s="454"/>
      <c r="B452" s="459"/>
      <c r="C452" s="449"/>
      <c r="D452" s="451"/>
      <c r="E452" s="453" t="s">
        <v>748</v>
      </c>
      <c r="F452" s="422"/>
    </row>
    <row r="453" spans="1:6" ht="13.5" thickBot="1">
      <c r="A453" s="454"/>
      <c r="B453" s="459"/>
      <c r="C453" s="449"/>
      <c r="D453" s="451"/>
      <c r="E453" s="453"/>
      <c r="F453" s="424" t="s">
        <v>770</v>
      </c>
    </row>
    <row r="454" spans="1:6" ht="26.25" customHeight="1" thickBot="1">
      <c r="A454" s="454"/>
      <c r="B454" s="460"/>
      <c r="C454" s="450"/>
      <c r="D454" s="452"/>
      <c r="E454" s="428" t="s">
        <v>749</v>
      </c>
      <c r="F454" s="429" t="s">
        <v>29</v>
      </c>
    </row>
    <row r="455" spans="1:6" ht="27.75" customHeight="1" thickBot="1">
      <c r="A455" s="454" t="s">
        <v>151</v>
      </c>
      <c r="B455" s="458" t="str">
        <f>'[1]Zakładka nr 1'!C66</f>
        <v>ul. Słoneczna 31, 57-350 Kudowa Zdrój</v>
      </c>
      <c r="C455" s="418" t="s">
        <v>730</v>
      </c>
      <c r="D455" s="419" t="s">
        <v>29</v>
      </c>
      <c r="E455" s="420" t="s">
        <v>731</v>
      </c>
      <c r="F455" s="421" t="s">
        <v>26</v>
      </c>
    </row>
    <row r="456" spans="1:6" ht="27.75" customHeight="1" thickBot="1">
      <c r="A456" s="454"/>
      <c r="B456" s="459"/>
      <c r="C456" s="455" t="s">
        <v>732</v>
      </c>
      <c r="D456" s="419"/>
      <c r="E456" s="453" t="s">
        <v>733</v>
      </c>
      <c r="F456" s="422" t="s">
        <v>29</v>
      </c>
    </row>
    <row r="457" spans="1:6" ht="15.75" customHeight="1" thickBot="1">
      <c r="A457" s="454"/>
      <c r="B457" s="459"/>
      <c r="C457" s="455"/>
      <c r="D457" s="423" t="s">
        <v>762</v>
      </c>
      <c r="E457" s="453"/>
      <c r="F457" s="424"/>
    </row>
    <row r="458" spans="1:6" ht="27.75" customHeight="1" thickBot="1">
      <c r="A458" s="454"/>
      <c r="B458" s="459"/>
      <c r="C458" s="455" t="s">
        <v>735</v>
      </c>
      <c r="D458" s="419" t="s">
        <v>29</v>
      </c>
      <c r="E458" s="453" t="s">
        <v>736</v>
      </c>
      <c r="F458" s="422" t="s">
        <v>29</v>
      </c>
    </row>
    <row r="459" spans="1:6" ht="15.75" customHeight="1" thickBot="1">
      <c r="A459" s="454"/>
      <c r="B459" s="459"/>
      <c r="C459" s="455"/>
      <c r="D459" s="423"/>
      <c r="E459" s="453"/>
      <c r="F459" s="424"/>
    </row>
    <row r="460" spans="1:6" ht="27.75" customHeight="1" thickBot="1">
      <c r="A460" s="454"/>
      <c r="B460" s="459"/>
      <c r="C460" s="455" t="s">
        <v>737</v>
      </c>
      <c r="D460" s="419" t="s">
        <v>29</v>
      </c>
      <c r="E460" s="448" t="s">
        <v>738</v>
      </c>
      <c r="F460" s="422" t="s">
        <v>29</v>
      </c>
    </row>
    <row r="461" spans="1:6" ht="13.5" thickBot="1">
      <c r="A461" s="454"/>
      <c r="B461" s="459"/>
      <c r="C461" s="455"/>
      <c r="D461" s="423"/>
      <c r="E461" s="448"/>
      <c r="F461" s="424"/>
    </row>
    <row r="462" spans="1:6" ht="13.5" customHeight="1" thickBot="1">
      <c r="A462" s="454"/>
      <c r="B462" s="459"/>
      <c r="C462" s="456" t="s">
        <v>739</v>
      </c>
      <c r="D462" s="457"/>
      <c r="E462" s="448" t="s">
        <v>740</v>
      </c>
      <c r="F462" s="422" t="s">
        <v>29</v>
      </c>
    </row>
    <row r="463" spans="1:6" ht="13.5" thickBot="1">
      <c r="A463" s="454"/>
      <c r="B463" s="459"/>
      <c r="C463" s="456"/>
      <c r="D463" s="457"/>
      <c r="E463" s="448"/>
      <c r="F463" s="424"/>
    </row>
    <row r="464" spans="1:6" ht="24.75" thickBot="1">
      <c r="A464" s="454"/>
      <c r="B464" s="459"/>
      <c r="C464" s="426" t="s">
        <v>741</v>
      </c>
      <c r="D464" s="419" t="s">
        <v>26</v>
      </c>
      <c r="E464" s="425" t="s">
        <v>742</v>
      </c>
      <c r="F464" s="422"/>
    </row>
    <row r="465" spans="1:6" ht="25.5" customHeight="1" thickBot="1">
      <c r="A465" s="454"/>
      <c r="B465" s="459"/>
      <c r="C465" s="427" t="s">
        <v>743</v>
      </c>
      <c r="D465" s="419" t="s">
        <v>767</v>
      </c>
      <c r="E465" s="425" t="s">
        <v>744</v>
      </c>
      <c r="F465" s="422"/>
    </row>
    <row r="466" spans="1:6" ht="24.75" thickBot="1">
      <c r="A466" s="454"/>
      <c r="B466" s="459"/>
      <c r="C466" s="449" t="s">
        <v>745</v>
      </c>
      <c r="D466" s="451"/>
      <c r="E466" s="425" t="s">
        <v>747</v>
      </c>
      <c r="F466" s="422"/>
    </row>
    <row r="467" spans="1:6" ht="30" customHeight="1" thickBot="1">
      <c r="A467" s="454"/>
      <c r="B467" s="459"/>
      <c r="C467" s="449"/>
      <c r="D467" s="451"/>
      <c r="E467" s="453" t="s">
        <v>748</v>
      </c>
      <c r="F467" s="422"/>
    </row>
    <row r="468" spans="1:6" ht="13.5" thickBot="1">
      <c r="A468" s="454"/>
      <c r="B468" s="459"/>
      <c r="C468" s="449"/>
      <c r="D468" s="451"/>
      <c r="E468" s="453"/>
      <c r="F468" s="424"/>
    </row>
    <row r="469" spans="1:6" ht="26.25" customHeight="1" thickBot="1">
      <c r="A469" s="454"/>
      <c r="B469" s="460"/>
      <c r="C469" s="450"/>
      <c r="D469" s="452"/>
      <c r="E469" s="428" t="s">
        <v>749</v>
      </c>
      <c r="F469" s="429"/>
    </row>
    <row r="470" spans="1:6" ht="27.75" customHeight="1" thickBot="1">
      <c r="A470" s="454" t="s">
        <v>155</v>
      </c>
      <c r="B470" s="458" t="str">
        <f>'[1]Zakładka nr 1'!C68</f>
        <v>ul. Słoneczna 31a, 57-350 Kudowa Zdrój</v>
      </c>
      <c r="C470" s="418" t="s">
        <v>730</v>
      </c>
      <c r="D470" s="419" t="s">
        <v>26</v>
      </c>
      <c r="E470" s="420" t="s">
        <v>731</v>
      </c>
      <c r="F470" s="421" t="s">
        <v>26</v>
      </c>
    </row>
    <row r="471" spans="1:6" ht="27.75" customHeight="1" thickBot="1">
      <c r="A471" s="454"/>
      <c r="B471" s="459"/>
      <c r="C471" s="455" t="s">
        <v>732</v>
      </c>
      <c r="D471" s="419"/>
      <c r="E471" s="453" t="s">
        <v>733</v>
      </c>
      <c r="F471" s="422" t="s">
        <v>26</v>
      </c>
    </row>
    <row r="472" spans="1:6" ht="15.75" customHeight="1" thickBot="1">
      <c r="A472" s="454"/>
      <c r="B472" s="459"/>
      <c r="C472" s="455"/>
      <c r="D472" s="423"/>
      <c r="E472" s="453"/>
      <c r="F472" s="424" t="s">
        <v>773</v>
      </c>
    </row>
    <row r="473" spans="1:6" ht="27.75" customHeight="1" thickBot="1">
      <c r="A473" s="454"/>
      <c r="B473" s="459"/>
      <c r="C473" s="455" t="s">
        <v>735</v>
      </c>
      <c r="D473" s="419" t="s">
        <v>29</v>
      </c>
      <c r="E473" s="453" t="s">
        <v>736</v>
      </c>
      <c r="F473" s="422" t="s">
        <v>29</v>
      </c>
    </row>
    <row r="474" spans="1:6" ht="15.75" customHeight="1" thickBot="1">
      <c r="A474" s="454"/>
      <c r="B474" s="459"/>
      <c r="C474" s="455"/>
      <c r="D474" s="423"/>
      <c r="E474" s="453"/>
      <c r="F474" s="424"/>
    </row>
    <row r="475" spans="1:6" ht="27.75" customHeight="1" thickBot="1">
      <c r="A475" s="454"/>
      <c r="B475" s="459"/>
      <c r="C475" s="455" t="s">
        <v>737</v>
      </c>
      <c r="D475" s="419" t="s">
        <v>29</v>
      </c>
      <c r="E475" s="448" t="s">
        <v>738</v>
      </c>
      <c r="F475" s="422" t="s">
        <v>29</v>
      </c>
    </row>
    <row r="476" spans="1:6" ht="13.5" thickBot="1">
      <c r="A476" s="454"/>
      <c r="B476" s="459"/>
      <c r="C476" s="455"/>
      <c r="D476" s="423"/>
      <c r="E476" s="448"/>
      <c r="F476" s="424"/>
    </row>
    <row r="477" spans="1:6" ht="13.5" customHeight="1" thickBot="1">
      <c r="A477" s="454"/>
      <c r="B477" s="459"/>
      <c r="C477" s="456" t="s">
        <v>739</v>
      </c>
      <c r="D477" s="457" t="s">
        <v>29</v>
      </c>
      <c r="E477" s="448" t="s">
        <v>740</v>
      </c>
      <c r="F477" s="422" t="s">
        <v>26</v>
      </c>
    </row>
    <row r="478" spans="1:6" ht="13.5" thickBot="1">
      <c r="A478" s="454"/>
      <c r="B478" s="459"/>
      <c r="C478" s="456"/>
      <c r="D478" s="457"/>
      <c r="E478" s="448"/>
      <c r="F478" s="424"/>
    </row>
    <row r="479" spans="1:6" ht="24.75" thickBot="1">
      <c r="A479" s="454"/>
      <c r="B479" s="459"/>
      <c r="C479" s="426" t="s">
        <v>741</v>
      </c>
      <c r="D479" s="419" t="s">
        <v>26</v>
      </c>
      <c r="E479" s="425" t="s">
        <v>742</v>
      </c>
      <c r="F479" s="422"/>
    </row>
    <row r="480" spans="1:6" ht="25.5" customHeight="1" thickBot="1">
      <c r="A480" s="454"/>
      <c r="B480" s="459"/>
      <c r="C480" s="427" t="s">
        <v>743</v>
      </c>
      <c r="D480" s="419" t="s">
        <v>767</v>
      </c>
      <c r="E480" s="425" t="s">
        <v>744</v>
      </c>
      <c r="F480" s="422"/>
    </row>
    <row r="481" spans="1:6" ht="24.75" thickBot="1">
      <c r="A481" s="454"/>
      <c r="B481" s="459"/>
      <c r="C481" s="449" t="s">
        <v>745</v>
      </c>
      <c r="D481" s="451"/>
      <c r="E481" s="425" t="s">
        <v>747</v>
      </c>
      <c r="F481" s="422"/>
    </row>
    <row r="482" spans="1:6" ht="30" customHeight="1" thickBot="1">
      <c r="A482" s="454"/>
      <c r="B482" s="459"/>
      <c r="C482" s="449"/>
      <c r="D482" s="451"/>
      <c r="E482" s="453" t="s">
        <v>748</v>
      </c>
      <c r="F482" s="422"/>
    </row>
    <row r="483" spans="1:6" ht="13.5" thickBot="1">
      <c r="A483" s="454"/>
      <c r="B483" s="459"/>
      <c r="C483" s="449"/>
      <c r="D483" s="451"/>
      <c r="E483" s="453"/>
      <c r="F483" s="424"/>
    </row>
    <row r="484" spans="1:6" ht="26.25" customHeight="1" thickBot="1">
      <c r="A484" s="454"/>
      <c r="B484" s="460"/>
      <c r="C484" s="450"/>
      <c r="D484" s="452"/>
      <c r="E484" s="428" t="s">
        <v>749</v>
      </c>
      <c r="F484" s="429"/>
    </row>
    <row r="485" spans="1:6" ht="27.75" customHeight="1" thickBot="1">
      <c r="A485" s="454" t="s">
        <v>158</v>
      </c>
      <c r="B485" s="458" t="str">
        <f>'[1]Zakładka nr 1'!C70</f>
        <v>ul. Słoneczna 31, 57-350 Kudowa Zdrój</v>
      </c>
      <c r="C485" s="418" t="s">
        <v>730</v>
      </c>
      <c r="D485" s="419" t="s">
        <v>29</v>
      </c>
      <c r="E485" s="420" t="s">
        <v>731</v>
      </c>
      <c r="F485" s="421" t="s">
        <v>26</v>
      </c>
    </row>
    <row r="486" spans="1:6" ht="27.75" customHeight="1" thickBot="1">
      <c r="A486" s="454"/>
      <c r="B486" s="459"/>
      <c r="C486" s="455" t="s">
        <v>732</v>
      </c>
      <c r="D486" s="419" t="s">
        <v>29</v>
      </c>
      <c r="E486" s="453" t="s">
        <v>733</v>
      </c>
      <c r="F486" s="422" t="s">
        <v>26</v>
      </c>
    </row>
    <row r="487" spans="1:6" ht="15.75" customHeight="1" thickBot="1">
      <c r="A487" s="454"/>
      <c r="B487" s="459"/>
      <c r="C487" s="455"/>
      <c r="D487" s="423"/>
      <c r="E487" s="453"/>
      <c r="F487" s="424" t="s">
        <v>774</v>
      </c>
    </row>
    <row r="488" spans="1:6" ht="27.75" customHeight="1" thickBot="1">
      <c r="A488" s="454"/>
      <c r="B488" s="459"/>
      <c r="C488" s="455" t="s">
        <v>735</v>
      </c>
      <c r="D488" s="419" t="s">
        <v>29</v>
      </c>
      <c r="E488" s="453" t="s">
        <v>736</v>
      </c>
      <c r="F488" s="422" t="s">
        <v>29</v>
      </c>
    </row>
    <row r="489" spans="1:6" ht="15.75" customHeight="1" thickBot="1">
      <c r="A489" s="454"/>
      <c r="B489" s="459"/>
      <c r="C489" s="455"/>
      <c r="D489" s="423"/>
      <c r="E489" s="453"/>
      <c r="F489" s="424"/>
    </row>
    <row r="490" spans="1:6" ht="27.75" customHeight="1" thickBot="1">
      <c r="A490" s="454"/>
      <c r="B490" s="459"/>
      <c r="C490" s="455" t="s">
        <v>737</v>
      </c>
      <c r="D490" s="419" t="s">
        <v>29</v>
      </c>
      <c r="E490" s="448" t="s">
        <v>738</v>
      </c>
      <c r="F490" s="422" t="s">
        <v>26</v>
      </c>
    </row>
    <row r="491" spans="1:6" ht="13.5" thickBot="1">
      <c r="A491" s="454"/>
      <c r="B491" s="459"/>
      <c r="C491" s="455"/>
      <c r="D491" s="423"/>
      <c r="E491" s="448"/>
      <c r="F491" s="424" t="s">
        <v>365</v>
      </c>
    </row>
    <row r="492" spans="1:6" ht="13.5" customHeight="1" thickBot="1">
      <c r="A492" s="454"/>
      <c r="B492" s="459"/>
      <c r="C492" s="456" t="s">
        <v>739</v>
      </c>
      <c r="D492" s="457" t="s">
        <v>29</v>
      </c>
      <c r="E492" s="448" t="s">
        <v>740</v>
      </c>
      <c r="F492" s="422"/>
    </row>
    <row r="493" spans="1:6" ht="13.5" thickBot="1">
      <c r="A493" s="454"/>
      <c r="B493" s="459"/>
      <c r="C493" s="456"/>
      <c r="D493" s="457"/>
      <c r="E493" s="448"/>
      <c r="F493" s="424"/>
    </row>
    <row r="494" spans="1:6" ht="24.75" thickBot="1">
      <c r="A494" s="454"/>
      <c r="B494" s="459"/>
      <c r="C494" s="426" t="s">
        <v>741</v>
      </c>
      <c r="D494" s="419" t="s">
        <v>26</v>
      </c>
      <c r="E494" s="425" t="s">
        <v>742</v>
      </c>
      <c r="F494" s="422"/>
    </row>
    <row r="495" spans="1:6" ht="25.5" customHeight="1" thickBot="1">
      <c r="A495" s="454"/>
      <c r="B495" s="459"/>
      <c r="C495" s="427" t="s">
        <v>743</v>
      </c>
      <c r="D495" s="419" t="s">
        <v>767</v>
      </c>
      <c r="E495" s="425" t="s">
        <v>744</v>
      </c>
      <c r="F495" s="422"/>
    </row>
    <row r="496" spans="1:6" ht="24.75" thickBot="1">
      <c r="A496" s="454"/>
      <c r="B496" s="459"/>
      <c r="C496" s="449" t="s">
        <v>745</v>
      </c>
      <c r="D496" s="451" t="s">
        <v>775</v>
      </c>
      <c r="E496" s="425" t="s">
        <v>747</v>
      </c>
      <c r="F496" s="422"/>
    </row>
    <row r="497" spans="1:6" ht="30" customHeight="1" thickBot="1">
      <c r="A497" s="454"/>
      <c r="B497" s="459"/>
      <c r="C497" s="449"/>
      <c r="D497" s="451"/>
      <c r="E497" s="453" t="s">
        <v>748</v>
      </c>
      <c r="F497" s="422"/>
    </row>
    <row r="498" spans="1:6" ht="13.5" thickBot="1">
      <c r="A498" s="454"/>
      <c r="B498" s="459"/>
      <c r="C498" s="449"/>
      <c r="D498" s="451"/>
      <c r="E498" s="453"/>
      <c r="F498" s="424"/>
    </row>
    <row r="499" spans="1:6" ht="26.25" customHeight="1" thickBot="1">
      <c r="A499" s="454"/>
      <c r="B499" s="460"/>
      <c r="C499" s="450"/>
      <c r="D499" s="452"/>
      <c r="E499" s="428" t="s">
        <v>749</v>
      </c>
      <c r="F499" s="429"/>
    </row>
    <row r="500" spans="1:6" ht="27.75" customHeight="1" thickBot="1">
      <c r="A500" s="454" t="s">
        <v>161</v>
      </c>
      <c r="B500" s="458" t="str">
        <f>'[1]Zakładka nr 1'!C72</f>
        <v>Pasterka 2, 57-350 Kudowa Zdrój</v>
      </c>
      <c r="C500" s="418" t="s">
        <v>730</v>
      </c>
      <c r="D500" s="419" t="s">
        <v>29</v>
      </c>
      <c r="E500" s="420" t="s">
        <v>731</v>
      </c>
      <c r="F500" s="421" t="s">
        <v>26</v>
      </c>
    </row>
    <row r="501" spans="1:6" ht="27.75" customHeight="1" thickBot="1">
      <c r="A501" s="454"/>
      <c r="B501" s="459"/>
      <c r="C501" s="455" t="s">
        <v>732</v>
      </c>
      <c r="D501" s="419" t="s">
        <v>29</v>
      </c>
      <c r="E501" s="453" t="s">
        <v>733</v>
      </c>
      <c r="F501" s="422" t="s">
        <v>26</v>
      </c>
    </row>
    <row r="502" spans="1:6" ht="15.75" customHeight="1" thickBot="1">
      <c r="A502" s="454"/>
      <c r="B502" s="459"/>
      <c r="C502" s="455"/>
      <c r="D502" s="423"/>
      <c r="E502" s="453"/>
      <c r="F502" s="424" t="s">
        <v>776</v>
      </c>
    </row>
    <row r="503" spans="1:6" ht="27.75" customHeight="1" thickBot="1">
      <c r="A503" s="454"/>
      <c r="B503" s="459"/>
      <c r="C503" s="455" t="s">
        <v>735</v>
      </c>
      <c r="D503" s="419" t="s">
        <v>29</v>
      </c>
      <c r="E503" s="453" t="s">
        <v>736</v>
      </c>
      <c r="F503" s="422" t="s">
        <v>29</v>
      </c>
    </row>
    <row r="504" spans="1:6" ht="15.75" customHeight="1" thickBot="1">
      <c r="A504" s="454"/>
      <c r="B504" s="459"/>
      <c r="C504" s="455"/>
      <c r="D504" s="423"/>
      <c r="E504" s="453"/>
      <c r="F504" s="424"/>
    </row>
    <row r="505" spans="1:6" ht="27.75" customHeight="1" thickBot="1">
      <c r="A505" s="454"/>
      <c r="B505" s="459"/>
      <c r="C505" s="455" t="s">
        <v>737</v>
      </c>
      <c r="D505" s="419" t="s">
        <v>29</v>
      </c>
      <c r="E505" s="448" t="s">
        <v>738</v>
      </c>
      <c r="F505" s="422" t="s">
        <v>29</v>
      </c>
    </row>
    <row r="506" spans="1:6" ht="13.5" thickBot="1">
      <c r="A506" s="454"/>
      <c r="B506" s="459"/>
      <c r="C506" s="455"/>
      <c r="D506" s="423"/>
      <c r="E506" s="448"/>
      <c r="F506" s="424"/>
    </row>
    <row r="507" spans="1:6" ht="13.5" customHeight="1" thickBot="1">
      <c r="A507" s="454"/>
      <c r="B507" s="459"/>
      <c r="C507" s="456" t="s">
        <v>739</v>
      </c>
      <c r="D507" s="457" t="s">
        <v>29</v>
      </c>
      <c r="E507" s="448" t="s">
        <v>740</v>
      </c>
      <c r="F507" s="422" t="s">
        <v>29</v>
      </c>
    </row>
    <row r="508" spans="1:6" ht="13.5" thickBot="1">
      <c r="A508" s="454"/>
      <c r="B508" s="459"/>
      <c r="C508" s="456"/>
      <c r="D508" s="457"/>
      <c r="E508" s="448"/>
      <c r="F508" s="424"/>
    </row>
    <row r="509" spans="1:6" ht="24.75" thickBot="1">
      <c r="A509" s="454"/>
      <c r="B509" s="459"/>
      <c r="C509" s="426" t="s">
        <v>741</v>
      </c>
      <c r="D509" s="419" t="s">
        <v>29</v>
      </c>
      <c r="E509" s="425" t="s">
        <v>742</v>
      </c>
      <c r="F509" s="422"/>
    </row>
    <row r="510" spans="1:6" ht="25.5" customHeight="1" thickBot="1">
      <c r="A510" s="454"/>
      <c r="B510" s="459"/>
      <c r="C510" s="427" t="s">
        <v>743</v>
      </c>
      <c r="D510" s="419" t="s">
        <v>29</v>
      </c>
      <c r="E510" s="425" t="s">
        <v>744</v>
      </c>
      <c r="F510" s="422"/>
    </row>
    <row r="511" spans="1:6" ht="24.75" thickBot="1">
      <c r="A511" s="454"/>
      <c r="B511" s="459"/>
      <c r="C511" s="449" t="s">
        <v>745</v>
      </c>
      <c r="D511" s="451"/>
      <c r="E511" s="425" t="s">
        <v>747</v>
      </c>
      <c r="F511" s="422"/>
    </row>
    <row r="512" spans="1:6" ht="30" customHeight="1" thickBot="1">
      <c r="A512" s="454"/>
      <c r="B512" s="459"/>
      <c r="C512" s="449"/>
      <c r="D512" s="451"/>
      <c r="E512" s="453" t="s">
        <v>748</v>
      </c>
      <c r="F512" s="422"/>
    </row>
    <row r="513" spans="1:6" ht="13.5" thickBot="1">
      <c r="A513" s="454"/>
      <c r="B513" s="459"/>
      <c r="C513" s="449"/>
      <c r="D513" s="451"/>
      <c r="E513" s="453"/>
      <c r="F513" s="424"/>
    </row>
    <row r="514" spans="1:6" ht="26.25" customHeight="1" thickBot="1">
      <c r="A514" s="454"/>
      <c r="B514" s="460"/>
      <c r="C514" s="450"/>
      <c r="D514" s="452"/>
      <c r="E514" s="428" t="s">
        <v>749</v>
      </c>
      <c r="F514" s="429"/>
    </row>
    <row r="515" spans="1:6" ht="27.75" customHeight="1" thickBot="1">
      <c r="A515" s="454" t="s">
        <v>164</v>
      </c>
      <c r="B515" s="458" t="str">
        <f>'[1]Zakładka nr 1'!C74</f>
        <v>Karłów 18, 57-350 Kudowa Zdrój</v>
      </c>
      <c r="C515" s="418" t="s">
        <v>730</v>
      </c>
      <c r="D515" s="419" t="s">
        <v>29</v>
      </c>
      <c r="E515" s="420" t="s">
        <v>731</v>
      </c>
      <c r="F515" s="421" t="s">
        <v>26</v>
      </c>
    </row>
    <row r="516" spans="1:6" ht="27.75" customHeight="1" thickBot="1">
      <c r="A516" s="454"/>
      <c r="B516" s="459"/>
      <c r="C516" s="455" t="s">
        <v>732</v>
      </c>
      <c r="D516" s="419" t="s">
        <v>29</v>
      </c>
      <c r="E516" s="453" t="s">
        <v>733</v>
      </c>
      <c r="F516" s="422" t="s">
        <v>29</v>
      </c>
    </row>
    <row r="517" spans="1:6" ht="15.75" customHeight="1" thickBot="1">
      <c r="A517" s="454"/>
      <c r="B517" s="459"/>
      <c r="C517" s="455"/>
      <c r="D517" s="423"/>
      <c r="E517" s="453"/>
      <c r="F517" s="424"/>
    </row>
    <row r="518" spans="1:6" ht="27.75" customHeight="1" thickBot="1">
      <c r="A518" s="454"/>
      <c r="B518" s="459"/>
      <c r="C518" s="455" t="s">
        <v>735</v>
      </c>
      <c r="D518" s="419" t="s">
        <v>29</v>
      </c>
      <c r="E518" s="453" t="s">
        <v>736</v>
      </c>
      <c r="F518" s="422" t="s">
        <v>29</v>
      </c>
    </row>
    <row r="519" spans="1:6" ht="15.75" customHeight="1" thickBot="1">
      <c r="A519" s="454"/>
      <c r="B519" s="459"/>
      <c r="C519" s="455"/>
      <c r="D519" s="423"/>
      <c r="E519" s="453"/>
      <c r="F519" s="424"/>
    </row>
    <row r="520" spans="1:6" ht="27.75" customHeight="1" thickBot="1">
      <c r="A520" s="454"/>
      <c r="B520" s="459"/>
      <c r="C520" s="455" t="s">
        <v>737</v>
      </c>
      <c r="D520" s="419" t="s">
        <v>29</v>
      </c>
      <c r="E520" s="448" t="s">
        <v>738</v>
      </c>
      <c r="F520" s="422" t="s">
        <v>29</v>
      </c>
    </row>
    <row r="521" spans="1:6" ht="13.5" thickBot="1">
      <c r="A521" s="454"/>
      <c r="B521" s="459"/>
      <c r="C521" s="455"/>
      <c r="D521" s="423"/>
      <c r="E521" s="448"/>
      <c r="F521" s="424"/>
    </row>
    <row r="522" spans="1:6" ht="13.5" customHeight="1" thickBot="1">
      <c r="A522" s="454"/>
      <c r="B522" s="459"/>
      <c r="C522" s="456" t="s">
        <v>739</v>
      </c>
      <c r="D522" s="457" t="s">
        <v>29</v>
      </c>
      <c r="E522" s="448" t="s">
        <v>740</v>
      </c>
      <c r="F522" s="422" t="s">
        <v>29</v>
      </c>
    </row>
    <row r="523" spans="1:6" ht="13.5" thickBot="1">
      <c r="A523" s="454"/>
      <c r="B523" s="459"/>
      <c r="C523" s="456"/>
      <c r="D523" s="457"/>
      <c r="E523" s="448"/>
      <c r="F523" s="424"/>
    </row>
    <row r="524" spans="1:6" ht="24.75" thickBot="1">
      <c r="A524" s="454"/>
      <c r="B524" s="459"/>
      <c r="C524" s="426" t="s">
        <v>741</v>
      </c>
      <c r="D524" s="419" t="s">
        <v>29</v>
      </c>
      <c r="E524" s="425" t="s">
        <v>742</v>
      </c>
      <c r="F524" s="422"/>
    </row>
    <row r="525" spans="1:6" ht="25.5" customHeight="1" thickBot="1">
      <c r="A525" s="454"/>
      <c r="B525" s="459"/>
      <c r="C525" s="427" t="s">
        <v>743</v>
      </c>
      <c r="D525" s="419" t="s">
        <v>29</v>
      </c>
      <c r="E525" s="425" t="s">
        <v>744</v>
      </c>
      <c r="F525" s="422"/>
    </row>
    <row r="526" spans="1:6" ht="24.75" thickBot="1">
      <c r="A526" s="454"/>
      <c r="B526" s="459"/>
      <c r="C526" s="449" t="s">
        <v>745</v>
      </c>
      <c r="D526" s="451"/>
      <c r="E526" s="425" t="s">
        <v>747</v>
      </c>
      <c r="F526" s="422"/>
    </row>
    <row r="527" spans="1:6" ht="30" customHeight="1" thickBot="1">
      <c r="A527" s="454"/>
      <c r="B527" s="459"/>
      <c r="C527" s="449"/>
      <c r="D527" s="451"/>
      <c r="E527" s="453" t="s">
        <v>748</v>
      </c>
      <c r="F527" s="422"/>
    </row>
    <row r="528" spans="1:6" ht="13.5" thickBot="1">
      <c r="A528" s="454"/>
      <c r="B528" s="459"/>
      <c r="C528" s="449"/>
      <c r="D528" s="451"/>
      <c r="E528" s="453"/>
      <c r="F528" s="424"/>
    </row>
    <row r="529" spans="1:6" ht="26.25" customHeight="1" thickBot="1">
      <c r="A529" s="454"/>
      <c r="B529" s="460"/>
      <c r="C529" s="450"/>
      <c r="D529" s="452"/>
      <c r="E529" s="428" t="s">
        <v>749</v>
      </c>
      <c r="F529" s="429"/>
    </row>
    <row r="530" spans="1:6" ht="27.75" customHeight="1" thickBot="1">
      <c r="A530" s="454" t="s">
        <v>168</v>
      </c>
      <c r="B530" s="458" t="str">
        <f>'[1]Zakładka nr 1'!C76</f>
        <v>Karłów 32, 57-350 Kudowa Zdrój</v>
      </c>
      <c r="C530" s="418" t="s">
        <v>730</v>
      </c>
      <c r="D530" s="419" t="s">
        <v>29</v>
      </c>
      <c r="E530" s="420" t="s">
        <v>731</v>
      </c>
      <c r="F530" s="421"/>
    </row>
    <row r="531" spans="1:6" ht="27.75" customHeight="1" thickBot="1">
      <c r="A531" s="454"/>
      <c r="B531" s="459"/>
      <c r="C531" s="455" t="s">
        <v>732</v>
      </c>
      <c r="D531" s="419" t="s">
        <v>29</v>
      </c>
      <c r="E531" s="453" t="s">
        <v>733</v>
      </c>
      <c r="F531" s="422" t="s">
        <v>29</v>
      </c>
    </row>
    <row r="532" spans="1:6" ht="15.75" customHeight="1" thickBot="1">
      <c r="A532" s="454"/>
      <c r="B532" s="459"/>
      <c r="C532" s="455"/>
      <c r="D532" s="423"/>
      <c r="E532" s="453"/>
      <c r="F532" s="424"/>
    </row>
    <row r="533" spans="1:6" ht="27.75" customHeight="1" thickBot="1">
      <c r="A533" s="454"/>
      <c r="B533" s="459"/>
      <c r="C533" s="455" t="s">
        <v>735</v>
      </c>
      <c r="D533" s="419" t="s">
        <v>29</v>
      </c>
      <c r="E533" s="453" t="s">
        <v>736</v>
      </c>
      <c r="F533" s="422" t="s">
        <v>29</v>
      </c>
    </row>
    <row r="534" spans="1:6" ht="15.75" customHeight="1" thickBot="1">
      <c r="A534" s="454"/>
      <c r="B534" s="459"/>
      <c r="C534" s="455"/>
      <c r="D534" s="423"/>
      <c r="E534" s="453"/>
      <c r="F534" s="424"/>
    </row>
    <row r="535" spans="1:6" ht="27.75" customHeight="1" thickBot="1">
      <c r="A535" s="454"/>
      <c r="B535" s="459"/>
      <c r="C535" s="455" t="s">
        <v>737</v>
      </c>
      <c r="D535" s="419" t="s">
        <v>29</v>
      </c>
      <c r="E535" s="448" t="s">
        <v>738</v>
      </c>
      <c r="F535" s="422" t="s">
        <v>29</v>
      </c>
    </row>
    <row r="536" spans="1:6" ht="13.5" thickBot="1">
      <c r="A536" s="454"/>
      <c r="B536" s="459"/>
      <c r="C536" s="455"/>
      <c r="D536" s="423"/>
      <c r="E536" s="448"/>
      <c r="F536" s="424"/>
    </row>
    <row r="537" spans="1:6" ht="13.5" customHeight="1" thickBot="1">
      <c r="A537" s="454"/>
      <c r="B537" s="459"/>
      <c r="C537" s="456" t="s">
        <v>739</v>
      </c>
      <c r="D537" s="457" t="s">
        <v>29</v>
      </c>
      <c r="E537" s="448" t="s">
        <v>740</v>
      </c>
      <c r="F537" s="422" t="s">
        <v>29</v>
      </c>
    </row>
    <row r="538" spans="1:6" ht="13.5" thickBot="1">
      <c r="A538" s="454"/>
      <c r="B538" s="459"/>
      <c r="C538" s="456"/>
      <c r="D538" s="457"/>
      <c r="E538" s="448"/>
      <c r="F538" s="424"/>
    </row>
    <row r="539" spans="1:6" ht="24.75" thickBot="1">
      <c r="A539" s="454"/>
      <c r="B539" s="459"/>
      <c r="C539" s="426" t="s">
        <v>741</v>
      </c>
      <c r="D539" s="419" t="s">
        <v>29</v>
      </c>
      <c r="E539" s="425" t="s">
        <v>742</v>
      </c>
      <c r="F539" s="422"/>
    </row>
    <row r="540" spans="1:6" ht="25.5" customHeight="1" thickBot="1">
      <c r="A540" s="454"/>
      <c r="B540" s="459"/>
      <c r="C540" s="427" t="s">
        <v>743</v>
      </c>
      <c r="D540" s="419" t="s">
        <v>29</v>
      </c>
      <c r="E540" s="425" t="s">
        <v>744</v>
      </c>
      <c r="F540" s="422"/>
    </row>
    <row r="541" spans="1:6" ht="24.75" thickBot="1">
      <c r="A541" s="454"/>
      <c r="B541" s="459"/>
      <c r="C541" s="449" t="s">
        <v>745</v>
      </c>
      <c r="D541" s="451"/>
      <c r="E541" s="425" t="s">
        <v>747</v>
      </c>
      <c r="F541" s="422"/>
    </row>
    <row r="542" spans="1:6" ht="30" customHeight="1" thickBot="1">
      <c r="A542" s="454"/>
      <c r="B542" s="459"/>
      <c r="C542" s="449"/>
      <c r="D542" s="451"/>
      <c r="E542" s="453" t="s">
        <v>748</v>
      </c>
      <c r="F542" s="422"/>
    </row>
    <row r="543" spans="1:6" ht="13.5" thickBot="1">
      <c r="A543" s="454"/>
      <c r="B543" s="459"/>
      <c r="C543" s="449"/>
      <c r="D543" s="451"/>
      <c r="E543" s="453"/>
      <c r="F543" s="424"/>
    </row>
    <row r="544" spans="1:6" ht="26.25" customHeight="1" thickBot="1">
      <c r="A544" s="454"/>
      <c r="B544" s="460"/>
      <c r="C544" s="450"/>
      <c r="D544" s="452"/>
      <c r="E544" s="428" t="s">
        <v>749</v>
      </c>
      <c r="F544" s="429"/>
    </row>
    <row r="545" spans="1:6" ht="27.75" customHeight="1" thickBot="1">
      <c r="A545" s="454" t="s">
        <v>171</v>
      </c>
      <c r="B545" s="458" t="str">
        <f>'[1]Zakładka nr 1'!C78</f>
        <v>Karłów13, 57-350 Kudowa Zdrój</v>
      </c>
      <c r="C545" s="418" t="s">
        <v>730</v>
      </c>
      <c r="D545" s="419" t="s">
        <v>29</v>
      </c>
      <c r="E545" s="420" t="s">
        <v>731</v>
      </c>
      <c r="F545" s="421"/>
    </row>
    <row r="546" spans="1:6" ht="27.75" customHeight="1" thickBot="1">
      <c r="A546" s="454"/>
      <c r="B546" s="459"/>
      <c r="C546" s="455" t="s">
        <v>732</v>
      </c>
      <c r="D546" s="419" t="s">
        <v>29</v>
      </c>
      <c r="E546" s="453" t="s">
        <v>733</v>
      </c>
      <c r="F546" s="422" t="s">
        <v>29</v>
      </c>
    </row>
    <row r="547" spans="1:6" ht="15.75" customHeight="1" thickBot="1">
      <c r="A547" s="454"/>
      <c r="B547" s="459"/>
      <c r="C547" s="455"/>
      <c r="D547" s="423"/>
      <c r="E547" s="453"/>
      <c r="F547" s="424"/>
    </row>
    <row r="548" spans="1:6" ht="27.75" customHeight="1" thickBot="1">
      <c r="A548" s="454"/>
      <c r="B548" s="459"/>
      <c r="C548" s="455" t="s">
        <v>735</v>
      </c>
      <c r="D548" s="419" t="s">
        <v>29</v>
      </c>
      <c r="E548" s="453" t="s">
        <v>736</v>
      </c>
      <c r="F548" s="422" t="s">
        <v>29</v>
      </c>
    </row>
    <row r="549" spans="1:6" ht="15.75" customHeight="1" thickBot="1">
      <c r="A549" s="454"/>
      <c r="B549" s="459"/>
      <c r="C549" s="455"/>
      <c r="D549" s="423"/>
      <c r="E549" s="453"/>
      <c r="F549" s="424"/>
    </row>
    <row r="550" spans="1:6" ht="27.75" customHeight="1" thickBot="1">
      <c r="A550" s="454"/>
      <c r="B550" s="459"/>
      <c r="C550" s="455" t="s">
        <v>737</v>
      </c>
      <c r="D550" s="419" t="s">
        <v>29</v>
      </c>
      <c r="E550" s="448" t="s">
        <v>738</v>
      </c>
      <c r="F550" s="422" t="s">
        <v>29</v>
      </c>
    </row>
    <row r="551" spans="1:6" ht="13.5" thickBot="1">
      <c r="A551" s="454"/>
      <c r="B551" s="459"/>
      <c r="C551" s="455"/>
      <c r="D551" s="423"/>
      <c r="E551" s="448"/>
      <c r="F551" s="424"/>
    </row>
    <row r="552" spans="1:6" ht="13.5" customHeight="1" thickBot="1">
      <c r="A552" s="454"/>
      <c r="B552" s="459"/>
      <c r="C552" s="456" t="s">
        <v>739</v>
      </c>
      <c r="D552" s="457" t="s">
        <v>29</v>
      </c>
      <c r="E552" s="448" t="s">
        <v>740</v>
      </c>
      <c r="F552" s="422" t="s">
        <v>29</v>
      </c>
    </row>
    <row r="553" spans="1:6" ht="13.5" thickBot="1">
      <c r="A553" s="454"/>
      <c r="B553" s="459"/>
      <c r="C553" s="456"/>
      <c r="D553" s="457"/>
      <c r="E553" s="448"/>
      <c r="F553" s="424"/>
    </row>
    <row r="554" spans="1:6" ht="24.75" thickBot="1">
      <c r="A554" s="454"/>
      <c r="B554" s="459"/>
      <c r="C554" s="426" t="s">
        <v>741</v>
      </c>
      <c r="D554" s="419" t="s">
        <v>29</v>
      </c>
      <c r="E554" s="425" t="s">
        <v>742</v>
      </c>
      <c r="F554" s="422"/>
    </row>
    <row r="555" spans="1:6" ht="25.5" customHeight="1" thickBot="1">
      <c r="A555" s="454"/>
      <c r="B555" s="459"/>
      <c r="C555" s="427" t="s">
        <v>743</v>
      </c>
      <c r="D555" s="419" t="s">
        <v>29</v>
      </c>
      <c r="E555" s="425" t="s">
        <v>744</v>
      </c>
      <c r="F555" s="422"/>
    </row>
    <row r="556" spans="1:6" ht="24.75" thickBot="1">
      <c r="A556" s="454"/>
      <c r="B556" s="459"/>
      <c r="C556" s="449" t="s">
        <v>745</v>
      </c>
      <c r="D556" s="451"/>
      <c r="E556" s="425" t="s">
        <v>747</v>
      </c>
      <c r="F556" s="422"/>
    </row>
    <row r="557" spans="1:6" ht="30" customHeight="1" thickBot="1">
      <c r="A557" s="454"/>
      <c r="B557" s="459"/>
      <c r="C557" s="449"/>
      <c r="D557" s="451"/>
      <c r="E557" s="453" t="s">
        <v>748</v>
      </c>
      <c r="F557" s="422"/>
    </row>
    <row r="558" spans="1:6" ht="13.5" thickBot="1">
      <c r="A558" s="454"/>
      <c r="B558" s="459"/>
      <c r="C558" s="449"/>
      <c r="D558" s="451"/>
      <c r="E558" s="453"/>
      <c r="F558" s="424"/>
    </row>
    <row r="559" spans="1:6" ht="26.25" customHeight="1" thickBot="1">
      <c r="A559" s="454"/>
      <c r="B559" s="460"/>
      <c r="C559" s="450"/>
      <c r="D559" s="452"/>
      <c r="E559" s="428" t="s">
        <v>749</v>
      </c>
      <c r="F559" s="429"/>
    </row>
    <row r="560" spans="1:6" ht="27.75" customHeight="1" thickBot="1">
      <c r="A560" s="454" t="s">
        <v>173</v>
      </c>
      <c r="B560" s="458" t="str">
        <f>'[1]Zakładka nr 1'!C80</f>
        <v>Karłów 32, 57-350 Kudowa Zdrój</v>
      </c>
      <c r="C560" s="418" t="s">
        <v>730</v>
      </c>
      <c r="D560" s="419" t="s">
        <v>29</v>
      </c>
      <c r="E560" s="420" t="s">
        <v>731</v>
      </c>
      <c r="F560" s="421"/>
    </row>
    <row r="561" spans="1:6" ht="27.75" customHeight="1" thickBot="1">
      <c r="A561" s="454"/>
      <c r="B561" s="459"/>
      <c r="C561" s="455" t="s">
        <v>732</v>
      </c>
      <c r="D561" s="419" t="s">
        <v>29</v>
      </c>
      <c r="E561" s="453" t="s">
        <v>733</v>
      </c>
      <c r="F561" s="422" t="s">
        <v>29</v>
      </c>
    </row>
    <row r="562" spans="1:6" ht="15.75" customHeight="1" thickBot="1">
      <c r="A562" s="454"/>
      <c r="B562" s="459"/>
      <c r="C562" s="455"/>
      <c r="D562" s="423"/>
      <c r="E562" s="453"/>
      <c r="F562" s="424"/>
    </row>
    <row r="563" spans="1:6" ht="27.75" customHeight="1" thickBot="1">
      <c r="A563" s="454"/>
      <c r="B563" s="459"/>
      <c r="C563" s="455" t="s">
        <v>735</v>
      </c>
      <c r="D563" s="419" t="s">
        <v>29</v>
      </c>
      <c r="E563" s="453" t="s">
        <v>736</v>
      </c>
      <c r="F563" s="422" t="s">
        <v>29</v>
      </c>
    </row>
    <row r="564" spans="1:6" ht="15.75" customHeight="1" thickBot="1">
      <c r="A564" s="454"/>
      <c r="B564" s="459"/>
      <c r="C564" s="455"/>
      <c r="D564" s="423"/>
      <c r="E564" s="453"/>
      <c r="F564" s="424"/>
    </row>
    <row r="565" spans="1:6" ht="27.75" customHeight="1" thickBot="1">
      <c r="A565" s="454"/>
      <c r="B565" s="459"/>
      <c r="C565" s="455" t="s">
        <v>737</v>
      </c>
      <c r="D565" s="419" t="s">
        <v>29</v>
      </c>
      <c r="E565" s="448" t="s">
        <v>738</v>
      </c>
      <c r="F565" s="422" t="s">
        <v>29</v>
      </c>
    </row>
    <row r="566" spans="1:6" ht="13.5" thickBot="1">
      <c r="A566" s="454"/>
      <c r="B566" s="459"/>
      <c r="C566" s="455"/>
      <c r="D566" s="423"/>
      <c r="E566" s="448"/>
      <c r="F566" s="424"/>
    </row>
    <row r="567" spans="1:6" ht="13.5" customHeight="1" thickBot="1">
      <c r="A567" s="454"/>
      <c r="B567" s="459"/>
      <c r="C567" s="456" t="s">
        <v>739</v>
      </c>
      <c r="D567" s="457" t="s">
        <v>29</v>
      </c>
      <c r="E567" s="448" t="s">
        <v>740</v>
      </c>
      <c r="F567" s="422" t="s">
        <v>29</v>
      </c>
    </row>
    <row r="568" spans="1:6" ht="13.5" thickBot="1">
      <c r="A568" s="454"/>
      <c r="B568" s="459"/>
      <c r="C568" s="456"/>
      <c r="D568" s="457"/>
      <c r="E568" s="448"/>
      <c r="F568" s="424"/>
    </row>
    <row r="569" spans="1:6" ht="24.75" thickBot="1">
      <c r="A569" s="454"/>
      <c r="B569" s="459"/>
      <c r="C569" s="426" t="s">
        <v>741</v>
      </c>
      <c r="D569" s="419" t="s">
        <v>29</v>
      </c>
      <c r="E569" s="425" t="s">
        <v>742</v>
      </c>
      <c r="F569" s="422" t="s">
        <v>29</v>
      </c>
    </row>
    <row r="570" spans="1:6" ht="25.5" customHeight="1" thickBot="1">
      <c r="A570" s="454"/>
      <c r="B570" s="459"/>
      <c r="C570" s="427" t="s">
        <v>743</v>
      </c>
      <c r="D570" s="419" t="s">
        <v>29</v>
      </c>
      <c r="E570" s="425" t="s">
        <v>744</v>
      </c>
      <c r="F570" s="422"/>
    </row>
    <row r="571" spans="1:6" ht="24.75" thickBot="1">
      <c r="A571" s="454"/>
      <c r="B571" s="459"/>
      <c r="C571" s="449" t="s">
        <v>745</v>
      </c>
      <c r="D571" s="451"/>
      <c r="E571" s="425" t="s">
        <v>747</v>
      </c>
      <c r="F571" s="422"/>
    </row>
    <row r="572" spans="1:6" ht="30" customHeight="1" thickBot="1">
      <c r="A572" s="454"/>
      <c r="B572" s="459"/>
      <c r="C572" s="449"/>
      <c r="D572" s="451"/>
      <c r="E572" s="453" t="s">
        <v>748</v>
      </c>
      <c r="F572" s="422"/>
    </row>
    <row r="573" spans="1:6" ht="13.5" thickBot="1">
      <c r="A573" s="454"/>
      <c r="B573" s="459"/>
      <c r="C573" s="449"/>
      <c r="D573" s="451"/>
      <c r="E573" s="453"/>
      <c r="F573" s="424"/>
    </row>
    <row r="574" spans="1:6" ht="26.25" customHeight="1" thickBot="1">
      <c r="A574" s="454"/>
      <c r="B574" s="460"/>
      <c r="C574" s="450"/>
      <c r="D574" s="452"/>
      <c r="E574" s="428" t="s">
        <v>749</v>
      </c>
      <c r="F574" s="429"/>
    </row>
    <row r="575" spans="1:6" ht="27.75" customHeight="1" thickBot="1">
      <c r="A575" s="454" t="s">
        <v>175</v>
      </c>
      <c r="B575" s="458" t="str">
        <f>'[1]Zakładka nr 1'!C82</f>
        <v>Łężyce 89, 57-330 Szczytna</v>
      </c>
      <c r="C575" s="418" t="s">
        <v>730</v>
      </c>
      <c r="D575" s="419" t="s">
        <v>29</v>
      </c>
      <c r="E575" s="420" t="s">
        <v>731</v>
      </c>
      <c r="F575" s="421"/>
    </row>
    <row r="576" spans="1:6" ht="27.75" customHeight="1" thickBot="1">
      <c r="A576" s="454"/>
      <c r="B576" s="459"/>
      <c r="C576" s="455" t="s">
        <v>732</v>
      </c>
      <c r="D576" s="419" t="s">
        <v>29</v>
      </c>
      <c r="E576" s="453" t="s">
        <v>733</v>
      </c>
      <c r="F576" s="422" t="s">
        <v>29</v>
      </c>
    </row>
    <row r="577" spans="1:6" ht="15.75" customHeight="1" thickBot="1">
      <c r="A577" s="454"/>
      <c r="B577" s="459"/>
      <c r="C577" s="455"/>
      <c r="D577" s="423"/>
      <c r="E577" s="453"/>
      <c r="F577" s="424"/>
    </row>
    <row r="578" spans="1:6" ht="27.75" customHeight="1" thickBot="1">
      <c r="A578" s="454"/>
      <c r="B578" s="459"/>
      <c r="C578" s="455" t="s">
        <v>735</v>
      </c>
      <c r="D578" s="419" t="s">
        <v>29</v>
      </c>
      <c r="E578" s="453" t="s">
        <v>736</v>
      </c>
      <c r="F578" s="422" t="s">
        <v>29</v>
      </c>
    </row>
    <row r="579" spans="1:6" ht="15.75" customHeight="1" thickBot="1">
      <c r="A579" s="454"/>
      <c r="B579" s="459"/>
      <c r="C579" s="455"/>
      <c r="D579" s="423"/>
      <c r="E579" s="453"/>
      <c r="F579" s="424"/>
    </row>
    <row r="580" spans="1:6" ht="27.75" customHeight="1" thickBot="1">
      <c r="A580" s="454"/>
      <c r="B580" s="459"/>
      <c r="C580" s="455" t="s">
        <v>737</v>
      </c>
      <c r="D580" s="419" t="s">
        <v>29</v>
      </c>
      <c r="E580" s="448" t="s">
        <v>738</v>
      </c>
      <c r="F580" s="422" t="s">
        <v>29</v>
      </c>
    </row>
    <row r="581" spans="1:6" ht="13.5" thickBot="1">
      <c r="A581" s="454"/>
      <c r="B581" s="459"/>
      <c r="C581" s="455"/>
      <c r="D581" s="423"/>
      <c r="E581" s="448"/>
      <c r="F581" s="424"/>
    </row>
    <row r="582" spans="1:6" ht="13.5" customHeight="1" thickBot="1">
      <c r="A582" s="454"/>
      <c r="B582" s="459"/>
      <c r="C582" s="456" t="s">
        <v>739</v>
      </c>
      <c r="D582" s="457" t="s">
        <v>29</v>
      </c>
      <c r="E582" s="448" t="s">
        <v>740</v>
      </c>
      <c r="F582" s="422" t="s">
        <v>29</v>
      </c>
    </row>
    <row r="583" spans="1:6" ht="13.5" thickBot="1">
      <c r="A583" s="454"/>
      <c r="B583" s="459"/>
      <c r="C583" s="456"/>
      <c r="D583" s="457"/>
      <c r="E583" s="448"/>
      <c r="F583" s="424"/>
    </row>
    <row r="584" spans="1:6" ht="24.75" thickBot="1">
      <c r="A584" s="454"/>
      <c r="B584" s="459"/>
      <c r="C584" s="426" t="s">
        <v>741</v>
      </c>
      <c r="D584" s="419" t="s">
        <v>29</v>
      </c>
      <c r="E584" s="425" t="s">
        <v>742</v>
      </c>
      <c r="F584" s="422"/>
    </row>
    <row r="585" spans="1:6" ht="25.5" customHeight="1" thickBot="1">
      <c r="A585" s="454"/>
      <c r="B585" s="459"/>
      <c r="C585" s="427" t="s">
        <v>743</v>
      </c>
      <c r="D585" s="419" t="s">
        <v>29</v>
      </c>
      <c r="E585" s="425" t="s">
        <v>744</v>
      </c>
      <c r="F585" s="422"/>
    </row>
    <row r="586" spans="1:6" ht="24.75" thickBot="1">
      <c r="A586" s="454"/>
      <c r="B586" s="459"/>
      <c r="C586" s="449" t="s">
        <v>745</v>
      </c>
      <c r="D586" s="451"/>
      <c r="E586" s="425" t="s">
        <v>747</v>
      </c>
      <c r="F586" s="422"/>
    </row>
    <row r="587" spans="1:6" ht="30" customHeight="1" thickBot="1">
      <c r="A587" s="454"/>
      <c r="B587" s="459"/>
      <c r="C587" s="449"/>
      <c r="D587" s="451"/>
      <c r="E587" s="453" t="s">
        <v>748</v>
      </c>
      <c r="F587" s="422"/>
    </row>
    <row r="588" spans="1:6" ht="13.5" thickBot="1">
      <c r="A588" s="454"/>
      <c r="B588" s="459"/>
      <c r="C588" s="449"/>
      <c r="D588" s="451"/>
      <c r="E588" s="453"/>
      <c r="F588" s="424"/>
    </row>
    <row r="589" spans="1:6" ht="26.25" customHeight="1" thickBot="1">
      <c r="A589" s="454"/>
      <c r="B589" s="460"/>
      <c r="C589" s="450"/>
      <c r="D589" s="452"/>
      <c r="E589" s="428" t="s">
        <v>749</v>
      </c>
      <c r="F589" s="429"/>
    </row>
    <row r="590" spans="1:6" ht="27.75" customHeight="1" thickBot="1">
      <c r="A590" s="454" t="s">
        <v>177</v>
      </c>
      <c r="B590" s="458" t="str">
        <f>'[1]Zakładka nr 1'!C84</f>
        <v>ul.Batorów 41, 57-330 Szczytna</v>
      </c>
      <c r="C590" s="418" t="s">
        <v>730</v>
      </c>
      <c r="D590" s="419" t="s">
        <v>29</v>
      </c>
      <c r="E590" s="420" t="s">
        <v>731</v>
      </c>
      <c r="F590" s="421"/>
    </row>
    <row r="591" spans="1:6" ht="27.75" customHeight="1" thickBot="1">
      <c r="A591" s="454"/>
      <c r="B591" s="459"/>
      <c r="C591" s="455" t="s">
        <v>732</v>
      </c>
      <c r="D591" s="419" t="s">
        <v>29</v>
      </c>
      <c r="E591" s="453" t="s">
        <v>733</v>
      </c>
      <c r="F591" s="422" t="s">
        <v>29</v>
      </c>
    </row>
    <row r="592" spans="1:6" ht="15.75" customHeight="1" thickBot="1">
      <c r="A592" s="454"/>
      <c r="B592" s="459"/>
      <c r="C592" s="455"/>
      <c r="D592" s="423"/>
      <c r="E592" s="453"/>
      <c r="F592" s="424"/>
    </row>
    <row r="593" spans="1:6" ht="27.75" customHeight="1" thickBot="1">
      <c r="A593" s="454"/>
      <c r="B593" s="459"/>
      <c r="C593" s="455" t="s">
        <v>735</v>
      </c>
      <c r="D593" s="419" t="s">
        <v>29</v>
      </c>
      <c r="E593" s="453" t="s">
        <v>736</v>
      </c>
      <c r="F593" s="422" t="s">
        <v>29</v>
      </c>
    </row>
    <row r="594" spans="1:6" ht="15.75" customHeight="1" thickBot="1">
      <c r="A594" s="454"/>
      <c r="B594" s="459"/>
      <c r="C594" s="455"/>
      <c r="D594" s="423"/>
      <c r="E594" s="453"/>
      <c r="F594" s="424"/>
    </row>
    <row r="595" spans="1:6" ht="27.75" customHeight="1" thickBot="1">
      <c r="A595" s="454"/>
      <c r="B595" s="459"/>
      <c r="C595" s="455" t="s">
        <v>737</v>
      </c>
      <c r="D595" s="419" t="s">
        <v>29</v>
      </c>
      <c r="E595" s="448" t="s">
        <v>738</v>
      </c>
      <c r="F595" s="422" t="s">
        <v>29</v>
      </c>
    </row>
    <row r="596" spans="1:6" ht="13.5" thickBot="1">
      <c r="A596" s="454"/>
      <c r="B596" s="459"/>
      <c r="C596" s="455"/>
      <c r="D596" s="423"/>
      <c r="E596" s="448"/>
      <c r="F596" s="424"/>
    </row>
    <row r="597" spans="1:6" ht="13.5" customHeight="1" thickBot="1">
      <c r="A597" s="454"/>
      <c r="B597" s="459"/>
      <c r="C597" s="456" t="s">
        <v>739</v>
      </c>
      <c r="D597" s="457" t="s">
        <v>29</v>
      </c>
      <c r="E597" s="448" t="s">
        <v>740</v>
      </c>
      <c r="F597" s="422" t="s">
        <v>29</v>
      </c>
    </row>
    <row r="598" spans="1:6" ht="13.5" thickBot="1">
      <c r="A598" s="454"/>
      <c r="B598" s="459"/>
      <c r="C598" s="456"/>
      <c r="D598" s="457"/>
      <c r="E598" s="448"/>
      <c r="F598" s="424"/>
    </row>
    <row r="599" spans="1:6" ht="24.75" thickBot="1">
      <c r="A599" s="454"/>
      <c r="B599" s="459"/>
      <c r="C599" s="426" t="s">
        <v>741</v>
      </c>
      <c r="D599" s="419" t="s">
        <v>29</v>
      </c>
      <c r="E599" s="425" t="s">
        <v>742</v>
      </c>
      <c r="F599" s="422"/>
    </row>
    <row r="600" spans="1:6" ht="25.5" customHeight="1" thickBot="1">
      <c r="A600" s="454"/>
      <c r="B600" s="459"/>
      <c r="C600" s="427" t="s">
        <v>743</v>
      </c>
      <c r="D600" s="419" t="s">
        <v>29</v>
      </c>
      <c r="E600" s="425" t="s">
        <v>744</v>
      </c>
      <c r="F600" s="422"/>
    </row>
    <row r="601" spans="1:6" ht="24.75" thickBot="1">
      <c r="A601" s="454"/>
      <c r="B601" s="459"/>
      <c r="C601" s="449" t="s">
        <v>745</v>
      </c>
      <c r="D601" s="451"/>
      <c r="E601" s="425" t="s">
        <v>747</v>
      </c>
      <c r="F601" s="422"/>
    </row>
    <row r="602" spans="1:6" ht="30" customHeight="1" thickBot="1">
      <c r="A602" s="454"/>
      <c r="B602" s="459"/>
      <c r="C602" s="449"/>
      <c r="D602" s="451"/>
      <c r="E602" s="453" t="s">
        <v>748</v>
      </c>
      <c r="F602" s="422"/>
    </row>
    <row r="603" spans="1:6" ht="13.5" thickBot="1">
      <c r="A603" s="454"/>
      <c r="B603" s="459"/>
      <c r="C603" s="449"/>
      <c r="D603" s="451"/>
      <c r="E603" s="453"/>
      <c r="F603" s="424"/>
    </row>
    <row r="604" spans="1:6" ht="26.25" customHeight="1" thickBot="1">
      <c r="A604" s="454"/>
      <c r="B604" s="460"/>
      <c r="C604" s="450"/>
      <c r="D604" s="452"/>
      <c r="E604" s="428" t="s">
        <v>749</v>
      </c>
      <c r="F604" s="429"/>
    </row>
    <row r="605" spans="1:6" ht="27.75" customHeight="1" thickBot="1">
      <c r="A605" s="454" t="s">
        <v>179</v>
      </c>
      <c r="B605" s="458" t="str">
        <f>'[1]Zakładka nr 1'!C86</f>
        <v>ul.Batorów 41, 57-330 Szczytna</v>
      </c>
      <c r="C605" s="418" t="s">
        <v>730</v>
      </c>
      <c r="D605" s="419" t="s">
        <v>29</v>
      </c>
      <c r="E605" s="420" t="s">
        <v>731</v>
      </c>
      <c r="F605" s="421"/>
    </row>
    <row r="606" spans="1:6" ht="27.75" customHeight="1" thickBot="1">
      <c r="A606" s="454"/>
      <c r="B606" s="459"/>
      <c r="C606" s="455" t="s">
        <v>732</v>
      </c>
      <c r="D606" s="419" t="s">
        <v>29</v>
      </c>
      <c r="E606" s="453" t="s">
        <v>733</v>
      </c>
      <c r="F606" s="422" t="s">
        <v>29</v>
      </c>
    </row>
    <row r="607" spans="1:6" ht="15.75" customHeight="1" thickBot="1">
      <c r="A607" s="454"/>
      <c r="B607" s="459"/>
      <c r="C607" s="455"/>
      <c r="D607" s="423"/>
      <c r="E607" s="453"/>
      <c r="F607" s="424"/>
    </row>
    <row r="608" spans="1:6" ht="27.75" customHeight="1" thickBot="1">
      <c r="A608" s="454"/>
      <c r="B608" s="459"/>
      <c r="C608" s="455" t="s">
        <v>735</v>
      </c>
      <c r="D608" s="419" t="s">
        <v>29</v>
      </c>
      <c r="E608" s="453" t="s">
        <v>736</v>
      </c>
      <c r="F608" s="422" t="s">
        <v>29</v>
      </c>
    </row>
    <row r="609" spans="1:6" ht="15.75" customHeight="1" thickBot="1">
      <c r="A609" s="454"/>
      <c r="B609" s="459"/>
      <c r="C609" s="455"/>
      <c r="D609" s="423"/>
      <c r="E609" s="453"/>
      <c r="F609" s="424"/>
    </row>
    <row r="610" spans="1:6" ht="27.75" customHeight="1" thickBot="1">
      <c r="A610" s="454"/>
      <c r="B610" s="459"/>
      <c r="C610" s="455" t="s">
        <v>737</v>
      </c>
      <c r="D610" s="419" t="s">
        <v>29</v>
      </c>
      <c r="E610" s="448" t="s">
        <v>738</v>
      </c>
      <c r="F610" s="422" t="s">
        <v>29</v>
      </c>
    </row>
    <row r="611" spans="1:6" ht="13.5" thickBot="1">
      <c r="A611" s="454"/>
      <c r="B611" s="459"/>
      <c r="C611" s="455"/>
      <c r="D611" s="423"/>
      <c r="E611" s="448"/>
      <c r="F611" s="424"/>
    </row>
    <row r="612" spans="1:6" ht="13.5" customHeight="1" thickBot="1">
      <c r="A612" s="454"/>
      <c r="B612" s="459"/>
      <c r="C612" s="456" t="s">
        <v>739</v>
      </c>
      <c r="D612" s="457" t="s">
        <v>29</v>
      </c>
      <c r="E612" s="448" t="s">
        <v>740</v>
      </c>
      <c r="F612" s="422" t="s">
        <v>29</v>
      </c>
    </row>
    <row r="613" spans="1:6" ht="13.5" thickBot="1">
      <c r="A613" s="454"/>
      <c r="B613" s="459"/>
      <c r="C613" s="456"/>
      <c r="D613" s="457"/>
      <c r="E613" s="448"/>
      <c r="F613" s="424"/>
    </row>
    <row r="614" spans="1:6" ht="24.75" thickBot="1">
      <c r="A614" s="454"/>
      <c r="B614" s="459"/>
      <c r="C614" s="426" t="s">
        <v>741</v>
      </c>
      <c r="D614" s="419" t="s">
        <v>29</v>
      </c>
      <c r="E614" s="425" t="s">
        <v>742</v>
      </c>
      <c r="F614" s="422"/>
    </row>
    <row r="615" spans="1:6" ht="25.5" customHeight="1" thickBot="1">
      <c r="A615" s="454"/>
      <c r="B615" s="459"/>
      <c r="C615" s="427" t="s">
        <v>743</v>
      </c>
      <c r="D615" s="419" t="s">
        <v>29</v>
      </c>
      <c r="E615" s="425" t="s">
        <v>744</v>
      </c>
      <c r="F615" s="422"/>
    </row>
    <row r="616" spans="1:6" ht="24.75" thickBot="1">
      <c r="A616" s="454"/>
      <c r="B616" s="459"/>
      <c r="C616" s="449" t="s">
        <v>745</v>
      </c>
      <c r="D616" s="451"/>
      <c r="E616" s="425" t="s">
        <v>747</v>
      </c>
      <c r="F616" s="422"/>
    </row>
    <row r="617" spans="1:6" ht="30" customHeight="1" thickBot="1">
      <c r="A617" s="454"/>
      <c r="B617" s="459"/>
      <c r="C617" s="449"/>
      <c r="D617" s="451"/>
      <c r="E617" s="453" t="s">
        <v>748</v>
      </c>
      <c r="F617" s="422"/>
    </row>
    <row r="618" spans="1:6" ht="13.5" thickBot="1">
      <c r="A618" s="454"/>
      <c r="B618" s="459"/>
      <c r="C618" s="449"/>
      <c r="D618" s="451"/>
      <c r="E618" s="453"/>
      <c r="F618" s="424"/>
    </row>
    <row r="619" spans="1:6" ht="26.25" customHeight="1" thickBot="1">
      <c r="A619" s="454"/>
      <c r="B619" s="460"/>
      <c r="C619" s="450"/>
      <c r="D619" s="452"/>
      <c r="E619" s="428" t="s">
        <v>749</v>
      </c>
      <c r="F619" s="429"/>
    </row>
    <row r="620" spans="1:6" ht="27.75" customHeight="1" thickBot="1">
      <c r="A620" s="454" t="s">
        <v>182</v>
      </c>
      <c r="B620" s="458" t="str">
        <f>'[1]Zakładka nr 1'!C88</f>
        <v>ul. Nad Potokiem , 57-350 Kudowa Zdrój</v>
      </c>
      <c r="C620" s="418" t="s">
        <v>730</v>
      </c>
      <c r="D620" s="419" t="s">
        <v>29</v>
      </c>
      <c r="E620" s="420" t="s">
        <v>731</v>
      </c>
      <c r="F620" s="421"/>
    </row>
    <row r="621" spans="1:6" ht="27.75" customHeight="1" thickBot="1">
      <c r="A621" s="454"/>
      <c r="B621" s="459"/>
      <c r="C621" s="455" t="s">
        <v>732</v>
      </c>
      <c r="D621" s="419" t="s">
        <v>29</v>
      </c>
      <c r="E621" s="453" t="s">
        <v>733</v>
      </c>
      <c r="F621" s="422" t="s">
        <v>29</v>
      </c>
    </row>
    <row r="622" spans="1:6" ht="15.75" customHeight="1" thickBot="1">
      <c r="A622" s="454"/>
      <c r="B622" s="459"/>
      <c r="C622" s="455"/>
      <c r="D622" s="423"/>
      <c r="E622" s="453"/>
      <c r="F622" s="424"/>
    </row>
    <row r="623" spans="1:6" ht="27.75" customHeight="1" thickBot="1">
      <c r="A623" s="454"/>
      <c r="B623" s="459"/>
      <c r="C623" s="455" t="s">
        <v>735</v>
      </c>
      <c r="D623" s="419" t="s">
        <v>29</v>
      </c>
      <c r="E623" s="453" t="s">
        <v>736</v>
      </c>
      <c r="F623" s="422" t="s">
        <v>29</v>
      </c>
    </row>
    <row r="624" spans="1:6" ht="15.75" customHeight="1" thickBot="1">
      <c r="A624" s="454"/>
      <c r="B624" s="459"/>
      <c r="C624" s="455"/>
      <c r="D624" s="423"/>
      <c r="E624" s="453"/>
      <c r="F624" s="424"/>
    </row>
    <row r="625" spans="1:6" ht="27.75" customHeight="1" thickBot="1">
      <c r="A625" s="454"/>
      <c r="B625" s="459"/>
      <c r="C625" s="455" t="s">
        <v>737</v>
      </c>
      <c r="D625" s="419" t="s">
        <v>29</v>
      </c>
      <c r="E625" s="448" t="s">
        <v>738</v>
      </c>
      <c r="F625" s="422" t="s">
        <v>29</v>
      </c>
    </row>
    <row r="626" spans="1:6" ht="13.5" thickBot="1">
      <c r="A626" s="454"/>
      <c r="B626" s="459"/>
      <c r="C626" s="455"/>
      <c r="D626" s="423"/>
      <c r="E626" s="448"/>
      <c r="F626" s="424"/>
    </row>
    <row r="627" spans="1:6" ht="13.5" customHeight="1" thickBot="1">
      <c r="A627" s="454"/>
      <c r="B627" s="459"/>
      <c r="C627" s="456" t="s">
        <v>739</v>
      </c>
      <c r="D627" s="457" t="s">
        <v>29</v>
      </c>
      <c r="E627" s="448" t="s">
        <v>740</v>
      </c>
      <c r="F627" s="422" t="s">
        <v>29</v>
      </c>
    </row>
    <row r="628" spans="1:6" ht="13.5" thickBot="1">
      <c r="A628" s="454"/>
      <c r="B628" s="459"/>
      <c r="C628" s="456"/>
      <c r="D628" s="457"/>
      <c r="E628" s="448"/>
      <c r="F628" s="424"/>
    </row>
    <row r="629" spans="1:6" ht="24.75" thickBot="1">
      <c r="A629" s="454"/>
      <c r="B629" s="459"/>
      <c r="C629" s="426" t="s">
        <v>741</v>
      </c>
      <c r="D629" s="419" t="s">
        <v>29</v>
      </c>
      <c r="E629" s="425" t="s">
        <v>742</v>
      </c>
      <c r="F629" s="422"/>
    </row>
    <row r="630" spans="1:6" ht="25.5" customHeight="1" thickBot="1">
      <c r="A630" s="454"/>
      <c r="B630" s="459"/>
      <c r="C630" s="427" t="s">
        <v>743</v>
      </c>
      <c r="D630" s="419" t="s">
        <v>29</v>
      </c>
      <c r="E630" s="425" t="s">
        <v>744</v>
      </c>
      <c r="F630" s="422"/>
    </row>
    <row r="631" spans="1:6" ht="24.75" thickBot="1">
      <c r="A631" s="454"/>
      <c r="B631" s="459"/>
      <c r="C631" s="449" t="s">
        <v>745</v>
      </c>
      <c r="D631" s="451"/>
      <c r="E631" s="425" t="s">
        <v>747</v>
      </c>
      <c r="F631" s="422"/>
    </row>
    <row r="632" spans="1:6" ht="30" customHeight="1" thickBot="1">
      <c r="A632" s="454"/>
      <c r="B632" s="459"/>
      <c r="C632" s="449"/>
      <c r="D632" s="451"/>
      <c r="E632" s="453" t="s">
        <v>748</v>
      </c>
      <c r="F632" s="422"/>
    </row>
    <row r="633" spans="1:6" ht="13.5" thickBot="1">
      <c r="A633" s="454"/>
      <c r="B633" s="459"/>
      <c r="C633" s="449"/>
      <c r="D633" s="451"/>
      <c r="E633" s="453"/>
      <c r="F633" s="424"/>
    </row>
    <row r="634" spans="1:6" ht="26.25" customHeight="1" thickBot="1">
      <c r="A634" s="454"/>
      <c r="B634" s="460"/>
      <c r="C634" s="450"/>
      <c r="D634" s="452"/>
      <c r="E634" s="428" t="s">
        <v>749</v>
      </c>
      <c r="F634" s="429"/>
    </row>
    <row r="635" spans="1:6" ht="27.75" customHeight="1" thickBot="1">
      <c r="A635" s="454" t="s">
        <v>185</v>
      </c>
      <c r="B635" s="458" t="str">
        <f>'[1]Zakładka nr 1'!C90</f>
        <v>Jeleniów 61, 57-343 Lewin</v>
      </c>
      <c r="C635" s="418" t="s">
        <v>730</v>
      </c>
      <c r="D635" s="419" t="s">
        <v>29</v>
      </c>
      <c r="E635" s="420" t="s">
        <v>731</v>
      </c>
      <c r="F635" s="421"/>
    </row>
    <row r="636" spans="1:6" ht="27.75" customHeight="1" thickBot="1">
      <c r="A636" s="454"/>
      <c r="B636" s="459"/>
      <c r="C636" s="455" t="s">
        <v>732</v>
      </c>
      <c r="D636" s="419" t="s">
        <v>29</v>
      </c>
      <c r="E636" s="453" t="s">
        <v>733</v>
      </c>
      <c r="F636" s="422" t="s">
        <v>29</v>
      </c>
    </row>
    <row r="637" spans="1:6" ht="15.75" customHeight="1" thickBot="1">
      <c r="A637" s="454"/>
      <c r="B637" s="459"/>
      <c r="C637" s="455"/>
      <c r="D637" s="423"/>
      <c r="E637" s="453"/>
      <c r="F637" s="424"/>
    </row>
    <row r="638" spans="1:6" ht="27.75" customHeight="1" thickBot="1">
      <c r="A638" s="454"/>
      <c r="B638" s="459"/>
      <c r="C638" s="455" t="s">
        <v>735</v>
      </c>
      <c r="D638" s="419" t="s">
        <v>29</v>
      </c>
      <c r="E638" s="453" t="s">
        <v>736</v>
      </c>
      <c r="F638" s="422" t="s">
        <v>29</v>
      </c>
    </row>
    <row r="639" spans="1:6" ht="15.75" customHeight="1" thickBot="1">
      <c r="A639" s="454"/>
      <c r="B639" s="459"/>
      <c r="C639" s="455"/>
      <c r="D639" s="423"/>
      <c r="E639" s="453"/>
      <c r="F639" s="424"/>
    </row>
    <row r="640" spans="1:6" ht="27.75" customHeight="1" thickBot="1">
      <c r="A640" s="454"/>
      <c r="B640" s="459"/>
      <c r="C640" s="455" t="s">
        <v>737</v>
      </c>
      <c r="D640" s="419" t="s">
        <v>29</v>
      </c>
      <c r="E640" s="448" t="s">
        <v>738</v>
      </c>
      <c r="F640" s="422" t="s">
        <v>29</v>
      </c>
    </row>
    <row r="641" spans="1:6" ht="13.5" thickBot="1">
      <c r="A641" s="454"/>
      <c r="B641" s="459"/>
      <c r="C641" s="455"/>
      <c r="D641" s="423"/>
      <c r="E641" s="448"/>
      <c r="F641" s="424"/>
    </row>
    <row r="642" spans="1:6" ht="13.5" customHeight="1" thickBot="1">
      <c r="A642" s="454"/>
      <c r="B642" s="459"/>
      <c r="C642" s="456" t="s">
        <v>739</v>
      </c>
      <c r="D642" s="457" t="s">
        <v>29</v>
      </c>
      <c r="E642" s="448" t="s">
        <v>740</v>
      </c>
      <c r="F642" s="422" t="s">
        <v>29</v>
      </c>
    </row>
    <row r="643" spans="1:6" ht="13.5" thickBot="1">
      <c r="A643" s="454"/>
      <c r="B643" s="459"/>
      <c r="C643" s="456"/>
      <c r="D643" s="457"/>
      <c r="E643" s="448"/>
      <c r="F643" s="424"/>
    </row>
    <row r="644" spans="1:6" ht="24.75" thickBot="1">
      <c r="A644" s="454"/>
      <c r="B644" s="459"/>
      <c r="C644" s="426" t="s">
        <v>741</v>
      </c>
      <c r="D644" s="419" t="s">
        <v>29</v>
      </c>
      <c r="E644" s="425" t="s">
        <v>742</v>
      </c>
      <c r="F644" s="422"/>
    </row>
    <row r="645" spans="1:6" ht="25.5" customHeight="1" thickBot="1">
      <c r="A645" s="454"/>
      <c r="B645" s="459"/>
      <c r="C645" s="427" t="s">
        <v>743</v>
      </c>
      <c r="D645" s="419" t="s">
        <v>29</v>
      </c>
      <c r="E645" s="425" t="s">
        <v>744</v>
      </c>
      <c r="F645" s="422"/>
    </row>
    <row r="646" spans="1:6" ht="24.75" thickBot="1">
      <c r="A646" s="454"/>
      <c r="B646" s="459"/>
      <c r="C646" s="449" t="s">
        <v>745</v>
      </c>
      <c r="D646" s="451"/>
      <c r="E646" s="425" t="s">
        <v>747</v>
      </c>
      <c r="F646" s="422"/>
    </row>
    <row r="647" spans="1:6" ht="30" customHeight="1" thickBot="1">
      <c r="A647" s="454"/>
      <c r="B647" s="459"/>
      <c r="C647" s="449"/>
      <c r="D647" s="451"/>
      <c r="E647" s="453" t="s">
        <v>748</v>
      </c>
      <c r="F647" s="422"/>
    </row>
    <row r="648" spans="1:6" ht="13.5" thickBot="1">
      <c r="A648" s="454"/>
      <c r="B648" s="459"/>
      <c r="C648" s="449"/>
      <c r="D648" s="451"/>
      <c r="E648" s="453"/>
      <c r="F648" s="424"/>
    </row>
    <row r="649" spans="1:6" ht="26.25" customHeight="1" thickBot="1">
      <c r="A649" s="454"/>
      <c r="B649" s="460"/>
      <c r="C649" s="450"/>
      <c r="D649" s="452"/>
      <c r="E649" s="428" t="s">
        <v>749</v>
      </c>
      <c r="F649" s="429"/>
    </row>
    <row r="650" spans="1:6" ht="27.75" customHeight="1" thickBot="1">
      <c r="A650" s="454" t="s">
        <v>186</v>
      </c>
      <c r="B650" s="458" t="str">
        <f>'[1]Zakładka nr 1'!C92</f>
        <v>ul.Batorów 43, 57-330 Szczytna</v>
      </c>
      <c r="C650" s="418" t="s">
        <v>730</v>
      </c>
      <c r="D650" s="419" t="s">
        <v>29</v>
      </c>
      <c r="E650" s="420" t="s">
        <v>731</v>
      </c>
      <c r="F650" s="421"/>
    </row>
    <row r="651" spans="1:6" ht="27.75" customHeight="1" thickBot="1">
      <c r="A651" s="454"/>
      <c r="B651" s="459"/>
      <c r="C651" s="455" t="s">
        <v>732</v>
      </c>
      <c r="D651" s="419" t="s">
        <v>29</v>
      </c>
      <c r="E651" s="453" t="s">
        <v>733</v>
      </c>
      <c r="F651" s="422" t="s">
        <v>29</v>
      </c>
    </row>
    <row r="652" spans="1:6" ht="15.75" customHeight="1" thickBot="1">
      <c r="A652" s="454"/>
      <c r="B652" s="459"/>
      <c r="C652" s="455"/>
      <c r="D652" s="423"/>
      <c r="E652" s="453"/>
      <c r="F652" s="424"/>
    </row>
    <row r="653" spans="1:6" ht="27.75" customHeight="1" thickBot="1">
      <c r="A653" s="454"/>
      <c r="B653" s="459"/>
      <c r="C653" s="455" t="s">
        <v>735</v>
      </c>
      <c r="D653" s="419" t="s">
        <v>29</v>
      </c>
      <c r="E653" s="453" t="s">
        <v>736</v>
      </c>
      <c r="F653" s="422" t="s">
        <v>29</v>
      </c>
    </row>
    <row r="654" spans="1:6" ht="15.75" customHeight="1" thickBot="1">
      <c r="A654" s="454"/>
      <c r="B654" s="459"/>
      <c r="C654" s="455"/>
      <c r="D654" s="423"/>
      <c r="E654" s="453"/>
      <c r="F654" s="424"/>
    </row>
    <row r="655" spans="1:6" ht="27.75" customHeight="1" thickBot="1">
      <c r="A655" s="454"/>
      <c r="B655" s="459"/>
      <c r="C655" s="455" t="s">
        <v>737</v>
      </c>
      <c r="D655" s="419" t="s">
        <v>29</v>
      </c>
      <c r="E655" s="448" t="s">
        <v>738</v>
      </c>
      <c r="F655" s="422" t="s">
        <v>29</v>
      </c>
    </row>
    <row r="656" spans="1:6" ht="13.5" thickBot="1">
      <c r="A656" s="454"/>
      <c r="B656" s="459"/>
      <c r="C656" s="455"/>
      <c r="D656" s="423"/>
      <c r="E656" s="448"/>
      <c r="F656" s="424"/>
    </row>
    <row r="657" spans="1:6" ht="13.5" customHeight="1" thickBot="1">
      <c r="A657" s="454"/>
      <c r="B657" s="459"/>
      <c r="C657" s="456" t="s">
        <v>739</v>
      </c>
      <c r="D657" s="457" t="s">
        <v>29</v>
      </c>
      <c r="E657" s="448" t="s">
        <v>740</v>
      </c>
      <c r="F657" s="422" t="s">
        <v>29</v>
      </c>
    </row>
    <row r="658" spans="1:6" ht="13.5" thickBot="1">
      <c r="A658" s="454"/>
      <c r="B658" s="459"/>
      <c r="C658" s="456"/>
      <c r="D658" s="457"/>
      <c r="E658" s="448"/>
      <c r="F658" s="424"/>
    </row>
    <row r="659" spans="1:6" ht="24.75" thickBot="1">
      <c r="A659" s="454"/>
      <c r="B659" s="459"/>
      <c r="C659" s="426" t="s">
        <v>741</v>
      </c>
      <c r="D659" s="419" t="s">
        <v>29</v>
      </c>
      <c r="E659" s="425" t="s">
        <v>742</v>
      </c>
      <c r="F659" s="422"/>
    </row>
    <row r="660" spans="1:6" ht="25.5" customHeight="1" thickBot="1">
      <c r="A660" s="454"/>
      <c r="B660" s="459"/>
      <c r="C660" s="427" t="s">
        <v>743</v>
      </c>
      <c r="D660" s="419" t="s">
        <v>29</v>
      </c>
      <c r="E660" s="425" t="s">
        <v>744</v>
      </c>
      <c r="F660" s="422"/>
    </row>
    <row r="661" spans="1:6" ht="24.75" thickBot="1">
      <c r="A661" s="454"/>
      <c r="B661" s="459"/>
      <c r="C661" s="449" t="s">
        <v>745</v>
      </c>
      <c r="D661" s="451"/>
      <c r="E661" s="425" t="s">
        <v>747</v>
      </c>
      <c r="F661" s="422"/>
    </row>
    <row r="662" spans="1:6" ht="30" customHeight="1" thickBot="1">
      <c r="A662" s="454"/>
      <c r="B662" s="459"/>
      <c r="C662" s="449"/>
      <c r="D662" s="451"/>
      <c r="E662" s="453" t="s">
        <v>748</v>
      </c>
      <c r="F662" s="422"/>
    </row>
    <row r="663" spans="1:6" ht="13.5" thickBot="1">
      <c r="A663" s="454"/>
      <c r="B663" s="459"/>
      <c r="C663" s="449"/>
      <c r="D663" s="451"/>
      <c r="E663" s="453"/>
      <c r="F663" s="424"/>
    </row>
    <row r="664" spans="1:6" ht="26.25" customHeight="1" thickBot="1">
      <c r="A664" s="454"/>
      <c r="B664" s="460"/>
      <c r="C664" s="450"/>
      <c r="D664" s="452"/>
      <c r="E664" s="428" t="s">
        <v>749</v>
      </c>
      <c r="F664" s="429"/>
    </row>
    <row r="665" spans="1:6" ht="27.75" customHeight="1" thickBot="1">
      <c r="A665" s="454" t="s">
        <v>187</v>
      </c>
      <c r="B665" s="454" t="str">
        <f>'[1]Zakładka nr 1'!C94</f>
        <v>ul. Batorów 45, 57-330 Szczytna</v>
      </c>
      <c r="C665" s="418" t="s">
        <v>730</v>
      </c>
      <c r="D665" s="419" t="s">
        <v>29</v>
      </c>
      <c r="E665" s="420" t="s">
        <v>731</v>
      </c>
      <c r="F665" s="421"/>
    </row>
    <row r="666" spans="1:6" ht="27.75" customHeight="1" thickBot="1">
      <c r="A666" s="454"/>
      <c r="B666" s="454"/>
      <c r="C666" s="455" t="s">
        <v>732</v>
      </c>
      <c r="D666" s="419" t="s">
        <v>29</v>
      </c>
      <c r="E666" s="453" t="s">
        <v>733</v>
      </c>
      <c r="F666" s="422" t="s">
        <v>29</v>
      </c>
    </row>
    <row r="667" spans="1:6" ht="15.75" customHeight="1" thickBot="1">
      <c r="A667" s="454"/>
      <c r="B667" s="454"/>
      <c r="C667" s="455"/>
      <c r="D667" s="423"/>
      <c r="E667" s="453"/>
      <c r="F667" s="424"/>
    </row>
    <row r="668" spans="1:6" ht="27.75" customHeight="1" thickBot="1">
      <c r="A668" s="454"/>
      <c r="B668" s="454"/>
      <c r="C668" s="455" t="s">
        <v>735</v>
      </c>
      <c r="D668" s="419" t="s">
        <v>29</v>
      </c>
      <c r="E668" s="453" t="s">
        <v>736</v>
      </c>
      <c r="F668" s="422" t="s">
        <v>29</v>
      </c>
    </row>
    <row r="669" spans="1:6" ht="15.75" customHeight="1" thickBot="1">
      <c r="A669" s="454"/>
      <c r="B669" s="454"/>
      <c r="C669" s="455"/>
      <c r="D669" s="423"/>
      <c r="E669" s="453"/>
      <c r="F669" s="424"/>
    </row>
    <row r="670" spans="1:6" ht="27.75" customHeight="1" thickBot="1">
      <c r="A670" s="454"/>
      <c r="B670" s="454"/>
      <c r="C670" s="455" t="s">
        <v>737</v>
      </c>
      <c r="D670" s="419" t="s">
        <v>29</v>
      </c>
      <c r="E670" s="448" t="s">
        <v>738</v>
      </c>
      <c r="F670" s="422" t="s">
        <v>29</v>
      </c>
    </row>
    <row r="671" spans="1:6" ht="13.5" thickBot="1">
      <c r="A671" s="454"/>
      <c r="B671" s="454"/>
      <c r="C671" s="455"/>
      <c r="D671" s="423"/>
      <c r="E671" s="448"/>
      <c r="F671" s="424"/>
    </row>
    <row r="672" spans="1:6" ht="13.5" customHeight="1" thickBot="1">
      <c r="A672" s="454"/>
      <c r="B672" s="454"/>
      <c r="C672" s="456" t="s">
        <v>739</v>
      </c>
      <c r="D672" s="457" t="s">
        <v>29</v>
      </c>
      <c r="E672" s="448" t="s">
        <v>740</v>
      </c>
      <c r="F672" s="422" t="s">
        <v>29</v>
      </c>
    </row>
    <row r="673" spans="1:6" ht="13.5" thickBot="1">
      <c r="A673" s="454"/>
      <c r="B673" s="454"/>
      <c r="C673" s="456"/>
      <c r="D673" s="457"/>
      <c r="E673" s="448"/>
      <c r="F673" s="424"/>
    </row>
    <row r="674" spans="1:6" ht="24.75" thickBot="1">
      <c r="A674" s="454"/>
      <c r="B674" s="454"/>
      <c r="C674" s="426" t="s">
        <v>741</v>
      </c>
      <c r="D674" s="419" t="s">
        <v>29</v>
      </c>
      <c r="E674" s="425" t="s">
        <v>742</v>
      </c>
      <c r="F674" s="422"/>
    </row>
    <row r="675" spans="1:6" ht="25.5" customHeight="1" thickBot="1">
      <c r="A675" s="454"/>
      <c r="B675" s="454"/>
      <c r="C675" s="427" t="s">
        <v>743</v>
      </c>
      <c r="D675" s="419" t="s">
        <v>29</v>
      </c>
      <c r="E675" s="425" t="s">
        <v>744</v>
      </c>
      <c r="F675" s="422"/>
    </row>
    <row r="676" spans="1:6" ht="24.75" thickBot="1">
      <c r="A676" s="454"/>
      <c r="B676" s="454"/>
      <c r="C676" s="449" t="s">
        <v>745</v>
      </c>
      <c r="D676" s="451"/>
      <c r="E676" s="425" t="s">
        <v>747</v>
      </c>
      <c r="F676" s="422"/>
    </row>
    <row r="677" spans="1:6" ht="30" customHeight="1" thickBot="1">
      <c r="A677" s="454"/>
      <c r="B677" s="454"/>
      <c r="C677" s="449"/>
      <c r="D677" s="451"/>
      <c r="E677" s="453" t="s">
        <v>748</v>
      </c>
      <c r="F677" s="422"/>
    </row>
    <row r="678" spans="1:6" ht="13.5" thickBot="1">
      <c r="A678" s="454"/>
      <c r="B678" s="454"/>
      <c r="C678" s="449"/>
      <c r="D678" s="451"/>
      <c r="E678" s="453"/>
      <c r="F678" s="424"/>
    </row>
    <row r="679" spans="1:6" ht="26.25" customHeight="1" thickBot="1">
      <c r="A679" s="454"/>
      <c r="B679" s="454"/>
      <c r="C679" s="450"/>
      <c r="D679" s="452"/>
      <c r="E679" s="428" t="s">
        <v>749</v>
      </c>
      <c r="F679" s="429"/>
    </row>
    <row r="680" spans="1:6" ht="27.75" customHeight="1" thickBot="1">
      <c r="A680" s="454" t="s">
        <v>188</v>
      </c>
      <c r="B680" s="454" t="str">
        <f>'[1]Zakładka nr 1'!C96</f>
        <v>ul. Batorów 45, 57-330 Szczytna</v>
      </c>
      <c r="C680" s="418" t="s">
        <v>730</v>
      </c>
      <c r="D680" s="419" t="s">
        <v>29</v>
      </c>
      <c r="E680" s="420" t="s">
        <v>731</v>
      </c>
      <c r="F680" s="421"/>
    </row>
    <row r="681" spans="1:6" ht="27.75" customHeight="1" thickBot="1">
      <c r="A681" s="454"/>
      <c r="B681" s="454"/>
      <c r="C681" s="455" t="s">
        <v>732</v>
      </c>
      <c r="D681" s="419" t="s">
        <v>29</v>
      </c>
      <c r="E681" s="453" t="s">
        <v>733</v>
      </c>
      <c r="F681" s="422" t="s">
        <v>29</v>
      </c>
    </row>
    <row r="682" spans="1:6" ht="15.75" customHeight="1" thickBot="1">
      <c r="A682" s="454"/>
      <c r="B682" s="454"/>
      <c r="C682" s="455"/>
      <c r="D682" s="423"/>
      <c r="E682" s="453"/>
      <c r="F682" s="424"/>
    </row>
    <row r="683" spans="1:6" ht="27.75" customHeight="1" thickBot="1">
      <c r="A683" s="454"/>
      <c r="B683" s="454"/>
      <c r="C683" s="455" t="s">
        <v>735</v>
      </c>
      <c r="D683" s="419" t="s">
        <v>29</v>
      </c>
      <c r="E683" s="453" t="s">
        <v>736</v>
      </c>
      <c r="F683" s="422" t="s">
        <v>29</v>
      </c>
    </row>
    <row r="684" spans="1:6" ht="15.75" customHeight="1" thickBot="1">
      <c r="A684" s="454"/>
      <c r="B684" s="454"/>
      <c r="C684" s="455"/>
      <c r="D684" s="423"/>
      <c r="E684" s="453"/>
      <c r="F684" s="424"/>
    </row>
    <row r="685" spans="1:6" ht="27.75" customHeight="1" thickBot="1">
      <c r="A685" s="454"/>
      <c r="B685" s="454"/>
      <c r="C685" s="455" t="s">
        <v>737</v>
      </c>
      <c r="D685" s="419" t="s">
        <v>29</v>
      </c>
      <c r="E685" s="448" t="s">
        <v>738</v>
      </c>
      <c r="F685" s="422" t="s">
        <v>29</v>
      </c>
    </row>
    <row r="686" spans="1:6" ht="13.5" thickBot="1">
      <c r="A686" s="454"/>
      <c r="B686" s="454"/>
      <c r="C686" s="455"/>
      <c r="D686" s="423"/>
      <c r="E686" s="448"/>
      <c r="F686" s="424"/>
    </row>
    <row r="687" spans="1:6" ht="13.5" customHeight="1" thickBot="1">
      <c r="A687" s="454"/>
      <c r="B687" s="454"/>
      <c r="C687" s="456" t="s">
        <v>739</v>
      </c>
      <c r="D687" s="457" t="s">
        <v>29</v>
      </c>
      <c r="E687" s="448" t="s">
        <v>740</v>
      </c>
      <c r="F687" s="422" t="s">
        <v>29</v>
      </c>
    </row>
    <row r="688" spans="1:6" ht="13.5" thickBot="1">
      <c r="A688" s="454"/>
      <c r="B688" s="454"/>
      <c r="C688" s="456"/>
      <c r="D688" s="457"/>
      <c r="E688" s="448"/>
      <c r="F688" s="424"/>
    </row>
    <row r="689" spans="1:6" ht="24.75" thickBot="1">
      <c r="A689" s="454"/>
      <c r="B689" s="454"/>
      <c r="C689" s="426" t="s">
        <v>741</v>
      </c>
      <c r="D689" s="419" t="s">
        <v>29</v>
      </c>
      <c r="E689" s="425" t="s">
        <v>742</v>
      </c>
      <c r="F689" s="422"/>
    </row>
    <row r="690" spans="1:6" ht="25.5" customHeight="1" thickBot="1">
      <c r="A690" s="454"/>
      <c r="B690" s="454"/>
      <c r="C690" s="427" t="s">
        <v>743</v>
      </c>
      <c r="D690" s="419" t="s">
        <v>29</v>
      </c>
      <c r="E690" s="425" t="s">
        <v>744</v>
      </c>
      <c r="F690" s="422"/>
    </row>
    <row r="691" spans="1:6" ht="24.75" thickBot="1">
      <c r="A691" s="454"/>
      <c r="B691" s="454"/>
      <c r="C691" s="449" t="s">
        <v>745</v>
      </c>
      <c r="D691" s="451"/>
      <c r="E691" s="425" t="s">
        <v>747</v>
      </c>
      <c r="F691" s="422"/>
    </row>
    <row r="692" spans="1:6" ht="30" customHeight="1" thickBot="1">
      <c r="A692" s="454"/>
      <c r="B692" s="454"/>
      <c r="C692" s="449"/>
      <c r="D692" s="451"/>
      <c r="E692" s="453" t="s">
        <v>748</v>
      </c>
      <c r="F692" s="422"/>
    </row>
    <row r="693" spans="1:6" ht="13.5" thickBot="1">
      <c r="A693" s="454"/>
      <c r="B693" s="454"/>
      <c r="C693" s="449"/>
      <c r="D693" s="451"/>
      <c r="E693" s="453"/>
      <c r="F693" s="424"/>
    </row>
    <row r="694" spans="1:6" ht="26.25" customHeight="1" thickBot="1">
      <c r="A694" s="454"/>
      <c r="B694" s="454"/>
      <c r="C694" s="450"/>
      <c r="D694" s="452"/>
      <c r="E694" s="428" t="s">
        <v>749</v>
      </c>
      <c r="F694" s="429"/>
    </row>
    <row r="695" spans="1:6" ht="27.75" customHeight="1" thickBot="1">
      <c r="A695" s="454" t="s">
        <v>189</v>
      </c>
      <c r="B695" s="454" t="str">
        <f>'[1]Zakładka nr 1'!C98</f>
        <v>Pasterka 2, 57-350 Kudowa Zdrój</v>
      </c>
      <c r="C695" s="418" t="s">
        <v>730</v>
      </c>
      <c r="D695" s="419" t="s">
        <v>29</v>
      </c>
      <c r="E695" s="420" t="s">
        <v>731</v>
      </c>
      <c r="F695" s="421"/>
    </row>
    <row r="696" spans="1:6" ht="27.75" customHeight="1" thickBot="1">
      <c r="A696" s="454"/>
      <c r="B696" s="454"/>
      <c r="C696" s="455" t="s">
        <v>732</v>
      </c>
      <c r="D696" s="419" t="s">
        <v>29</v>
      </c>
      <c r="E696" s="453" t="s">
        <v>733</v>
      </c>
      <c r="F696" s="422" t="s">
        <v>26</v>
      </c>
    </row>
    <row r="697" spans="1:6" ht="15.75" customHeight="1" thickBot="1">
      <c r="A697" s="454"/>
      <c r="B697" s="454"/>
      <c r="C697" s="455"/>
      <c r="D697" s="423"/>
      <c r="E697" s="453"/>
      <c r="F697" s="424" t="s">
        <v>777</v>
      </c>
    </row>
    <row r="698" spans="1:6" ht="27.75" customHeight="1" thickBot="1">
      <c r="A698" s="454"/>
      <c r="B698" s="454"/>
      <c r="C698" s="455" t="s">
        <v>735</v>
      </c>
      <c r="D698" s="419" t="s">
        <v>29</v>
      </c>
      <c r="E698" s="453" t="s">
        <v>736</v>
      </c>
      <c r="F698" s="422"/>
    </row>
    <row r="699" spans="1:6" ht="15.75" customHeight="1" thickBot="1">
      <c r="A699" s="454"/>
      <c r="B699" s="454"/>
      <c r="C699" s="455"/>
      <c r="D699" s="423"/>
      <c r="E699" s="453"/>
      <c r="F699" s="424"/>
    </row>
    <row r="700" spans="1:6" ht="27.75" customHeight="1" thickBot="1">
      <c r="A700" s="454"/>
      <c r="B700" s="454"/>
      <c r="C700" s="455" t="s">
        <v>737</v>
      </c>
      <c r="D700" s="419" t="s">
        <v>29</v>
      </c>
      <c r="E700" s="448" t="s">
        <v>738</v>
      </c>
      <c r="F700" s="422" t="s">
        <v>29</v>
      </c>
    </row>
    <row r="701" spans="1:6" ht="13.5" thickBot="1">
      <c r="A701" s="454"/>
      <c r="B701" s="454"/>
      <c r="C701" s="455"/>
      <c r="D701" s="423"/>
      <c r="E701" s="448"/>
      <c r="F701" s="424"/>
    </row>
    <row r="702" spans="1:6" ht="13.5" customHeight="1" thickBot="1">
      <c r="A702" s="454"/>
      <c r="B702" s="454"/>
      <c r="C702" s="456" t="s">
        <v>739</v>
      </c>
      <c r="D702" s="457" t="s">
        <v>29</v>
      </c>
      <c r="E702" s="448" t="s">
        <v>740</v>
      </c>
      <c r="F702" s="422" t="s">
        <v>29</v>
      </c>
    </row>
    <row r="703" spans="1:6" ht="13.5" thickBot="1">
      <c r="A703" s="454"/>
      <c r="B703" s="454"/>
      <c r="C703" s="456"/>
      <c r="D703" s="457"/>
      <c r="E703" s="448"/>
      <c r="F703" s="424"/>
    </row>
    <row r="704" spans="1:6" ht="24.75" thickBot="1">
      <c r="A704" s="454"/>
      <c r="B704" s="454"/>
      <c r="C704" s="426" t="s">
        <v>741</v>
      </c>
      <c r="D704" s="419" t="s">
        <v>29</v>
      </c>
      <c r="E704" s="425" t="s">
        <v>742</v>
      </c>
      <c r="F704" s="422"/>
    </row>
    <row r="705" spans="1:6" ht="25.5" customHeight="1" thickBot="1">
      <c r="A705" s="454"/>
      <c r="B705" s="454"/>
      <c r="C705" s="427" t="s">
        <v>743</v>
      </c>
      <c r="D705" s="419" t="s">
        <v>29</v>
      </c>
      <c r="E705" s="425" t="s">
        <v>744</v>
      </c>
      <c r="F705" s="422"/>
    </row>
    <row r="706" spans="1:6" ht="24.75" thickBot="1">
      <c r="A706" s="454"/>
      <c r="B706" s="454"/>
      <c r="C706" s="449" t="s">
        <v>745</v>
      </c>
      <c r="D706" s="451"/>
      <c r="E706" s="425" t="s">
        <v>747</v>
      </c>
      <c r="F706" s="422"/>
    </row>
    <row r="707" spans="1:6" ht="30" customHeight="1" thickBot="1">
      <c r="A707" s="454"/>
      <c r="B707" s="454"/>
      <c r="C707" s="449"/>
      <c r="D707" s="451"/>
      <c r="E707" s="453" t="s">
        <v>748</v>
      </c>
      <c r="F707" s="422"/>
    </row>
    <row r="708" spans="1:6" ht="13.5" thickBot="1">
      <c r="A708" s="454"/>
      <c r="B708" s="454"/>
      <c r="C708" s="449"/>
      <c r="D708" s="451"/>
      <c r="E708" s="453"/>
      <c r="F708" s="424"/>
    </row>
    <row r="709" spans="1:6" ht="26.25" customHeight="1" thickBot="1">
      <c r="A709" s="454"/>
      <c r="B709" s="454"/>
      <c r="C709" s="450"/>
      <c r="D709" s="452"/>
      <c r="E709" s="428" t="s">
        <v>749</v>
      </c>
      <c r="F709" s="429"/>
    </row>
    <row r="710" spans="1:6" ht="27.75" customHeight="1" thickBot="1">
      <c r="A710" s="454" t="s">
        <v>192</v>
      </c>
      <c r="B710" s="454" t="str">
        <f>'[1]Zakładka nr 1'!C100</f>
        <v>Pasterka , 57-350 Kudowa Zdrój</v>
      </c>
      <c r="C710" s="418" t="s">
        <v>730</v>
      </c>
      <c r="D710" s="419" t="s">
        <v>29</v>
      </c>
      <c r="E710" s="420" t="s">
        <v>731</v>
      </c>
      <c r="F710" s="421"/>
    </row>
    <row r="711" spans="1:6" ht="27.75" customHeight="1" thickBot="1">
      <c r="A711" s="454"/>
      <c r="B711" s="454"/>
      <c r="C711" s="455" t="s">
        <v>732</v>
      </c>
      <c r="D711" s="419" t="s">
        <v>29</v>
      </c>
      <c r="E711" s="453" t="s">
        <v>733</v>
      </c>
      <c r="F711" s="422" t="s">
        <v>29</v>
      </c>
    </row>
    <row r="712" spans="1:6" ht="15.75" customHeight="1" thickBot="1">
      <c r="A712" s="454"/>
      <c r="B712" s="454"/>
      <c r="C712" s="455"/>
      <c r="D712" s="423"/>
      <c r="E712" s="453"/>
      <c r="F712" s="424"/>
    </row>
    <row r="713" spans="1:6" ht="27.75" customHeight="1" thickBot="1">
      <c r="A713" s="454"/>
      <c r="B713" s="454"/>
      <c r="C713" s="455" t="s">
        <v>735</v>
      </c>
      <c r="D713" s="419" t="s">
        <v>29</v>
      </c>
      <c r="E713" s="453" t="s">
        <v>736</v>
      </c>
      <c r="F713" s="422" t="s">
        <v>29</v>
      </c>
    </row>
    <row r="714" spans="1:6" ht="15.75" customHeight="1" thickBot="1">
      <c r="A714" s="454"/>
      <c r="B714" s="454"/>
      <c r="C714" s="455"/>
      <c r="D714" s="423"/>
      <c r="E714" s="453"/>
      <c r="F714" s="424"/>
    </row>
    <row r="715" spans="1:6" ht="27.75" customHeight="1" thickBot="1">
      <c r="A715" s="454"/>
      <c r="B715" s="454"/>
      <c r="C715" s="455" t="s">
        <v>737</v>
      </c>
      <c r="D715" s="419" t="s">
        <v>29</v>
      </c>
      <c r="E715" s="448" t="s">
        <v>738</v>
      </c>
      <c r="F715" s="422" t="s">
        <v>29</v>
      </c>
    </row>
    <row r="716" spans="1:6" ht="13.5" thickBot="1">
      <c r="A716" s="454"/>
      <c r="B716" s="454"/>
      <c r="C716" s="455"/>
      <c r="D716" s="423"/>
      <c r="E716" s="448"/>
      <c r="F716" s="424"/>
    </row>
    <row r="717" spans="1:6" ht="13.5" customHeight="1" thickBot="1">
      <c r="A717" s="454"/>
      <c r="B717" s="454"/>
      <c r="C717" s="456" t="s">
        <v>739</v>
      </c>
      <c r="D717" s="457" t="s">
        <v>29</v>
      </c>
      <c r="E717" s="448" t="s">
        <v>740</v>
      </c>
      <c r="F717" s="422" t="s">
        <v>29</v>
      </c>
    </row>
    <row r="718" spans="1:6" ht="13.5" thickBot="1">
      <c r="A718" s="454"/>
      <c r="B718" s="454"/>
      <c r="C718" s="456"/>
      <c r="D718" s="457"/>
      <c r="E718" s="448"/>
      <c r="F718" s="424"/>
    </row>
    <row r="719" spans="1:6" ht="24.75" thickBot="1">
      <c r="A719" s="454"/>
      <c r="B719" s="454"/>
      <c r="C719" s="426" t="s">
        <v>741</v>
      </c>
      <c r="D719" s="419" t="s">
        <v>29</v>
      </c>
      <c r="E719" s="425" t="s">
        <v>742</v>
      </c>
      <c r="F719" s="422"/>
    </row>
    <row r="720" spans="1:6" ht="25.5" customHeight="1" thickBot="1">
      <c r="A720" s="454"/>
      <c r="B720" s="454"/>
      <c r="C720" s="427" t="s">
        <v>743</v>
      </c>
      <c r="D720" s="419" t="s">
        <v>29</v>
      </c>
      <c r="E720" s="425" t="s">
        <v>744</v>
      </c>
      <c r="F720" s="422"/>
    </row>
    <row r="721" spans="1:6" ht="24.75" thickBot="1">
      <c r="A721" s="454"/>
      <c r="B721" s="454"/>
      <c r="C721" s="449" t="s">
        <v>745</v>
      </c>
      <c r="D721" s="451"/>
      <c r="E721" s="425" t="s">
        <v>747</v>
      </c>
      <c r="F721" s="422"/>
    </row>
    <row r="722" spans="1:6" ht="30" customHeight="1" thickBot="1">
      <c r="A722" s="454"/>
      <c r="B722" s="454"/>
      <c r="C722" s="449"/>
      <c r="D722" s="451"/>
      <c r="E722" s="453" t="s">
        <v>748</v>
      </c>
      <c r="F722" s="422"/>
    </row>
    <row r="723" spans="1:6" ht="13.5" thickBot="1">
      <c r="A723" s="454"/>
      <c r="B723" s="454"/>
      <c r="C723" s="449"/>
      <c r="D723" s="451"/>
      <c r="E723" s="453"/>
      <c r="F723" s="424"/>
    </row>
    <row r="724" spans="1:6" ht="26.25" customHeight="1" thickBot="1">
      <c r="A724" s="454"/>
      <c r="B724" s="454"/>
      <c r="C724" s="450"/>
      <c r="D724" s="452"/>
      <c r="E724" s="428" t="s">
        <v>749</v>
      </c>
      <c r="F724" s="429"/>
    </row>
    <row r="725" spans="1:6" ht="27.75" customHeight="1" thickBot="1">
      <c r="A725" s="454" t="s">
        <v>197</v>
      </c>
      <c r="B725" s="454" t="str">
        <f>'[1]Zakładka nr 1'!C102</f>
        <v>Błędne Skały</v>
      </c>
      <c r="C725" s="418" t="s">
        <v>730</v>
      </c>
      <c r="D725" s="419" t="s">
        <v>29</v>
      </c>
      <c r="E725" s="420" t="s">
        <v>731</v>
      </c>
      <c r="F725" s="421"/>
    </row>
    <row r="726" spans="1:6" ht="27.75" customHeight="1" thickBot="1">
      <c r="A726" s="454"/>
      <c r="B726" s="454"/>
      <c r="C726" s="455" t="s">
        <v>732</v>
      </c>
      <c r="D726" s="419"/>
      <c r="E726" s="453" t="s">
        <v>733</v>
      </c>
      <c r="F726" s="422" t="s">
        <v>29</v>
      </c>
    </row>
    <row r="727" spans="1:6" ht="15.75" customHeight="1" thickBot="1">
      <c r="A727" s="454"/>
      <c r="B727" s="454"/>
      <c r="C727" s="455"/>
      <c r="D727" s="431" t="s">
        <v>778</v>
      </c>
      <c r="E727" s="453"/>
      <c r="F727" s="424"/>
    </row>
    <row r="728" spans="1:6" ht="27.75" customHeight="1" thickBot="1">
      <c r="A728" s="454"/>
      <c r="B728" s="454"/>
      <c r="C728" s="455" t="s">
        <v>735</v>
      </c>
      <c r="D728" s="419" t="s">
        <v>29</v>
      </c>
      <c r="E728" s="453" t="s">
        <v>736</v>
      </c>
      <c r="F728" s="422" t="s">
        <v>29</v>
      </c>
    </row>
    <row r="729" spans="1:6" ht="15.75" customHeight="1" thickBot="1">
      <c r="A729" s="454"/>
      <c r="B729" s="454"/>
      <c r="C729" s="455"/>
      <c r="D729" s="423"/>
      <c r="E729" s="453"/>
      <c r="F729" s="424"/>
    </row>
    <row r="730" spans="1:6" ht="27.75" customHeight="1" thickBot="1">
      <c r="A730" s="454"/>
      <c r="B730" s="454"/>
      <c r="C730" s="455" t="s">
        <v>737</v>
      </c>
      <c r="D730" s="419" t="s">
        <v>29</v>
      </c>
      <c r="E730" s="448" t="s">
        <v>738</v>
      </c>
      <c r="F730" s="422" t="s">
        <v>29</v>
      </c>
    </row>
    <row r="731" spans="1:6" ht="13.5" thickBot="1">
      <c r="A731" s="454"/>
      <c r="B731" s="454"/>
      <c r="C731" s="455"/>
      <c r="D731" s="423"/>
      <c r="E731" s="448"/>
      <c r="F731" s="424"/>
    </row>
    <row r="732" spans="1:6" ht="13.5" customHeight="1" thickBot="1">
      <c r="A732" s="454"/>
      <c r="B732" s="454"/>
      <c r="C732" s="456" t="s">
        <v>739</v>
      </c>
      <c r="D732" s="457" t="s">
        <v>29</v>
      </c>
      <c r="E732" s="448" t="s">
        <v>740</v>
      </c>
      <c r="F732" s="422" t="s">
        <v>29</v>
      </c>
    </row>
    <row r="733" spans="1:6" ht="13.5" thickBot="1">
      <c r="A733" s="454"/>
      <c r="B733" s="454"/>
      <c r="C733" s="456"/>
      <c r="D733" s="457"/>
      <c r="E733" s="448"/>
      <c r="F733" s="424"/>
    </row>
    <row r="734" spans="1:6" ht="24.75" thickBot="1">
      <c r="A734" s="454"/>
      <c r="B734" s="454"/>
      <c r="C734" s="426" t="s">
        <v>741</v>
      </c>
      <c r="D734" s="419" t="s">
        <v>29</v>
      </c>
      <c r="E734" s="425" t="s">
        <v>742</v>
      </c>
      <c r="F734" s="422"/>
    </row>
    <row r="735" spans="1:6" ht="25.5" customHeight="1" thickBot="1">
      <c r="A735" s="454"/>
      <c r="B735" s="454"/>
      <c r="C735" s="427" t="s">
        <v>743</v>
      </c>
      <c r="D735" s="419" t="s">
        <v>760</v>
      </c>
      <c r="E735" s="425" t="s">
        <v>744</v>
      </c>
      <c r="F735" s="422"/>
    </row>
    <row r="736" spans="1:6" ht="24.75" thickBot="1">
      <c r="A736" s="454"/>
      <c r="B736" s="454"/>
      <c r="C736" s="449" t="s">
        <v>745</v>
      </c>
      <c r="D736" s="451"/>
      <c r="E736" s="425" t="s">
        <v>747</v>
      </c>
      <c r="F736" s="422"/>
    </row>
    <row r="737" spans="1:6" ht="30" customHeight="1" thickBot="1">
      <c r="A737" s="454"/>
      <c r="B737" s="454"/>
      <c r="C737" s="449"/>
      <c r="D737" s="451"/>
      <c r="E737" s="453" t="s">
        <v>748</v>
      </c>
      <c r="F737" s="422"/>
    </row>
    <row r="738" spans="1:6" ht="13.5" thickBot="1">
      <c r="A738" s="454"/>
      <c r="B738" s="454"/>
      <c r="C738" s="449"/>
      <c r="D738" s="451"/>
      <c r="E738" s="453"/>
      <c r="F738" s="424"/>
    </row>
    <row r="739" spans="1:6" ht="26.25" customHeight="1" thickBot="1">
      <c r="A739" s="454"/>
      <c r="B739" s="454"/>
      <c r="C739" s="450"/>
      <c r="D739" s="452"/>
      <c r="E739" s="428" t="s">
        <v>749</v>
      </c>
      <c r="F739" s="429"/>
    </row>
    <row r="740" ht="27.75" customHeight="1"/>
    <row r="741" ht="27.75" customHeight="1"/>
    <row r="742" ht="15.75" customHeight="1"/>
    <row r="743" ht="27.75" customHeight="1"/>
    <row r="744" ht="15.75" customHeight="1"/>
    <row r="745" ht="27.75" customHeight="1"/>
    <row r="746" ht="12.75"/>
    <row r="747" ht="13.5" customHeight="1"/>
    <row r="748" ht="12.75"/>
    <row r="749" ht="12.75"/>
    <row r="750" ht="25.5" customHeight="1"/>
    <row r="751" ht="12.75"/>
    <row r="752" ht="30" customHeight="1"/>
    <row r="753" ht="12.75"/>
    <row r="754" ht="26.25" customHeight="1"/>
    <row r="755" ht="27.75" customHeight="1"/>
    <row r="756" ht="27.75" customHeight="1"/>
    <row r="757" ht="15.75" customHeight="1"/>
    <row r="758" ht="27.75" customHeight="1"/>
    <row r="759" ht="15.75" customHeight="1"/>
    <row r="760" ht="27.75" customHeight="1"/>
    <row r="761" ht="12.75"/>
    <row r="762" ht="13.5" customHeight="1"/>
    <row r="763" ht="12.75"/>
    <row r="764" ht="12.75"/>
    <row r="765" ht="25.5" customHeight="1"/>
    <row r="766" ht="12.75"/>
    <row r="767" ht="30" customHeight="1"/>
    <row r="768" ht="12.75"/>
    <row r="769" ht="26.25" customHeight="1"/>
    <row r="770" ht="27.75" customHeight="1"/>
    <row r="771" ht="27.75" customHeight="1"/>
    <row r="772" ht="15.75" customHeight="1"/>
    <row r="773" ht="27.75" customHeight="1"/>
    <row r="774" ht="15.75" customHeight="1"/>
    <row r="775" ht="27.75" customHeight="1"/>
    <row r="776" ht="12.75"/>
    <row r="777" ht="13.5" customHeight="1"/>
    <row r="778" ht="12.75"/>
    <row r="779" ht="12.75"/>
    <row r="780" ht="25.5" customHeight="1"/>
    <row r="781" ht="12.75"/>
    <row r="782" ht="30" customHeight="1"/>
    <row r="783" ht="12.75"/>
    <row r="784" ht="26.25" customHeight="1"/>
    <row r="785" ht="27.75" customHeight="1"/>
    <row r="786" ht="27.75" customHeight="1"/>
    <row r="787" ht="15.75" customHeight="1"/>
    <row r="788" ht="27.75" customHeight="1"/>
    <row r="789" ht="15.75" customHeight="1"/>
    <row r="790" ht="27.75" customHeight="1"/>
    <row r="791" ht="12.75"/>
    <row r="792" ht="13.5" customHeight="1"/>
    <row r="793" ht="12.75"/>
    <row r="794" ht="12.75"/>
    <row r="795" ht="25.5" customHeight="1"/>
    <row r="796" ht="12.75"/>
    <row r="797" ht="30" customHeight="1"/>
    <row r="798" ht="12.75"/>
    <row r="799" ht="26.25" customHeight="1"/>
    <row r="800" ht="27.75" customHeight="1"/>
    <row r="801" ht="27.75" customHeight="1"/>
    <row r="802" ht="15.75" customHeight="1"/>
    <row r="803" ht="27.75" customHeight="1"/>
    <row r="804" ht="15.75" customHeight="1"/>
    <row r="805" ht="27.75" customHeight="1"/>
    <row r="806" ht="12.75"/>
    <row r="807" ht="13.5" customHeight="1"/>
    <row r="808" ht="12.75"/>
    <row r="809" ht="12.75"/>
    <row r="810" ht="25.5" customHeight="1"/>
    <row r="811" ht="12.75"/>
    <row r="812" ht="30" customHeight="1"/>
    <row r="813" ht="12.75"/>
    <row r="814" ht="26.25" customHeight="1"/>
    <row r="815" ht="27.75" customHeight="1"/>
    <row r="816" ht="27.75" customHeight="1"/>
    <row r="817" ht="15.75" customHeight="1"/>
    <row r="818" ht="27.75" customHeight="1"/>
    <row r="819" ht="15.75" customHeight="1"/>
    <row r="820" ht="27.75" customHeight="1"/>
    <row r="821" ht="12.75"/>
    <row r="822" ht="13.5" customHeight="1"/>
    <row r="823" ht="12.75"/>
    <row r="824" ht="12.75"/>
    <row r="825" ht="25.5" customHeight="1"/>
    <row r="826" ht="12.75"/>
    <row r="827" ht="30" customHeight="1"/>
    <row r="828" ht="12.75"/>
    <row r="829" ht="26.25" customHeight="1"/>
    <row r="830" ht="27.75" customHeight="1"/>
    <row r="831" ht="27.75" customHeight="1"/>
    <row r="832" ht="15.75" customHeight="1"/>
    <row r="833" ht="27.75" customHeight="1"/>
    <row r="834" ht="15.75" customHeight="1"/>
    <row r="835" ht="27.75" customHeight="1"/>
    <row r="836" ht="12.75"/>
    <row r="837" ht="13.5" customHeight="1"/>
    <row r="838" ht="12.75"/>
    <row r="839" ht="12.75"/>
    <row r="840" ht="25.5" customHeight="1"/>
    <row r="841" ht="12.75"/>
    <row r="842" ht="30" customHeight="1"/>
    <row r="843" ht="12.75"/>
    <row r="844" ht="26.25" customHeight="1"/>
    <row r="845" ht="27.75" customHeight="1"/>
    <row r="846" ht="27.75" customHeight="1"/>
    <row r="847" ht="15.75" customHeight="1"/>
    <row r="848" ht="27.75" customHeight="1"/>
    <row r="849" ht="15.75" customHeight="1"/>
    <row r="850" ht="27.75" customHeight="1"/>
    <row r="851" ht="12.75"/>
    <row r="852" ht="13.5" customHeight="1"/>
    <row r="853" ht="12.75"/>
    <row r="854" ht="12.75"/>
    <row r="855" ht="25.5" customHeight="1"/>
    <row r="856" ht="12.75"/>
    <row r="857" ht="30" customHeight="1"/>
    <row r="858" ht="12.75"/>
    <row r="859" ht="26.25" customHeight="1"/>
    <row r="860" ht="27.75" customHeight="1"/>
    <row r="861" ht="27.75" customHeight="1"/>
    <row r="862" ht="15.75" customHeight="1"/>
    <row r="863" ht="27.75" customHeight="1"/>
    <row r="864" ht="15.75" customHeight="1"/>
    <row r="865" ht="27.75" customHeight="1"/>
    <row r="866" ht="12.75"/>
    <row r="867" ht="13.5" customHeight="1"/>
    <row r="868" ht="12.75"/>
    <row r="869" ht="12.75"/>
    <row r="870" ht="25.5" customHeight="1"/>
    <row r="871" ht="12.75"/>
    <row r="872" ht="30" customHeight="1"/>
    <row r="873" ht="12.75"/>
    <row r="874" ht="26.25" customHeight="1"/>
    <row r="875" ht="27.75" customHeight="1"/>
    <row r="876" ht="27.75" customHeight="1"/>
    <row r="877" ht="15.75" customHeight="1"/>
    <row r="878" ht="27.75" customHeight="1"/>
    <row r="879" ht="15.75" customHeight="1"/>
    <row r="880" ht="27.75" customHeight="1"/>
    <row r="881" ht="12.75"/>
    <row r="882" ht="13.5" customHeight="1"/>
    <row r="883" ht="12.75"/>
    <row r="884" ht="12.75"/>
    <row r="885" ht="25.5" customHeight="1"/>
    <row r="886" ht="12.75"/>
    <row r="887" ht="30" customHeight="1"/>
    <row r="888" ht="12.75"/>
    <row r="889" ht="26.25" customHeight="1"/>
    <row r="890" ht="27.75" customHeight="1"/>
    <row r="891" ht="27.75" customHeight="1"/>
    <row r="892" ht="15.75" customHeight="1"/>
    <row r="893" ht="27.75" customHeight="1"/>
    <row r="894" ht="15.75" customHeight="1"/>
    <row r="895" ht="27.75" customHeight="1"/>
    <row r="896" ht="12.75"/>
    <row r="897" ht="13.5" customHeight="1"/>
    <row r="898" ht="12.75"/>
    <row r="899" ht="12.75"/>
    <row r="900" ht="25.5" customHeight="1"/>
    <row r="901" ht="12.75"/>
    <row r="902" ht="30" customHeight="1"/>
    <row r="903" ht="12.75"/>
    <row r="904" ht="26.25" customHeight="1"/>
    <row r="905" ht="27.75" customHeight="1"/>
    <row r="906" ht="27.75" customHeight="1"/>
    <row r="907" ht="15.75" customHeight="1"/>
    <row r="908" ht="27.75" customHeight="1"/>
    <row r="909" ht="15.75" customHeight="1"/>
    <row r="910" ht="27.75" customHeight="1"/>
    <row r="911" ht="12.75"/>
    <row r="912" ht="13.5" customHeight="1"/>
    <row r="913" ht="12.75"/>
    <row r="914" ht="12.75"/>
    <row r="915" ht="25.5" customHeight="1"/>
    <row r="916" ht="12.75"/>
    <row r="917" ht="30" customHeight="1"/>
    <row r="918" ht="12.75"/>
    <row r="919" ht="26.25" customHeight="1"/>
    <row r="920" ht="27.75" customHeight="1"/>
    <row r="921" ht="27.75" customHeight="1"/>
    <row r="922" ht="15.75" customHeight="1"/>
    <row r="923" ht="27.75" customHeight="1"/>
    <row r="924" ht="15.75" customHeight="1"/>
    <row r="925" ht="27.75" customHeight="1"/>
    <row r="926" ht="12.75"/>
    <row r="927" ht="13.5" customHeight="1"/>
    <row r="928" ht="12.75"/>
    <row r="929" ht="12.75"/>
    <row r="930" ht="25.5" customHeight="1"/>
    <row r="931" ht="12.75"/>
    <row r="932" ht="30" customHeight="1"/>
    <row r="933" ht="12.75"/>
    <row r="934" ht="26.25" customHeight="1"/>
    <row r="935" ht="27.75" customHeight="1"/>
    <row r="936" ht="27.75" customHeight="1"/>
    <row r="937" ht="15.75" customHeight="1"/>
    <row r="938" ht="27.75" customHeight="1"/>
    <row r="939" ht="15.75" customHeight="1"/>
    <row r="940" ht="27.75" customHeight="1"/>
    <row r="941" ht="12.75"/>
    <row r="942" ht="13.5" customHeight="1"/>
    <row r="943" ht="12.75"/>
    <row r="944" ht="12.75"/>
    <row r="945" ht="25.5" customHeight="1"/>
    <row r="946" ht="12.75"/>
    <row r="947" ht="30" customHeight="1"/>
    <row r="948" ht="12.75"/>
    <row r="949" ht="26.25" customHeight="1"/>
    <row r="950" ht="27.75" customHeight="1"/>
    <row r="951" ht="27.75" customHeight="1"/>
    <row r="952" ht="15.75" customHeight="1"/>
    <row r="953" ht="27.75" customHeight="1"/>
    <row r="954" ht="15.75" customHeight="1"/>
    <row r="955" ht="27.75" customHeight="1"/>
    <row r="956" ht="12.75"/>
    <row r="957" ht="13.5" customHeight="1"/>
    <row r="958" ht="12.75"/>
    <row r="959" ht="12.75"/>
    <row r="960" ht="25.5" customHeight="1"/>
    <row r="961" ht="12.75"/>
    <row r="962" ht="30" customHeight="1"/>
    <row r="963" ht="12.75"/>
    <row r="964" ht="26.25" customHeight="1"/>
    <row r="965" ht="27.75" customHeight="1"/>
    <row r="966" ht="27.75" customHeight="1"/>
    <row r="967" ht="15.75" customHeight="1"/>
    <row r="968" ht="27.75" customHeight="1"/>
    <row r="969" ht="15.75" customHeight="1"/>
    <row r="970" ht="27.75" customHeight="1"/>
    <row r="971" ht="12.75"/>
    <row r="972" ht="13.5" customHeight="1"/>
    <row r="973" ht="12.75"/>
    <row r="974" ht="12.75"/>
    <row r="975" ht="25.5" customHeight="1"/>
    <row r="976" ht="12.75"/>
    <row r="977" ht="30" customHeight="1"/>
    <row r="978" ht="12.75"/>
    <row r="979" ht="26.25" customHeight="1"/>
    <row r="980" ht="27.75" customHeight="1"/>
    <row r="981" ht="27.75" customHeight="1"/>
    <row r="982" ht="15.75" customHeight="1"/>
    <row r="983" ht="27.75" customHeight="1"/>
    <row r="984" ht="15.75" customHeight="1"/>
    <row r="985" ht="27.75" customHeight="1"/>
    <row r="986" ht="12.75"/>
    <row r="987" ht="13.5" customHeight="1"/>
    <row r="988" ht="12.75"/>
    <row r="989" ht="12.75"/>
    <row r="990" ht="25.5" customHeight="1"/>
    <row r="991" ht="12.75"/>
    <row r="992" ht="30" customHeight="1"/>
    <row r="993" ht="12.75"/>
    <row r="994" ht="26.25" customHeight="1"/>
    <row r="995" ht="27.75" customHeight="1"/>
    <row r="996" ht="27.75" customHeight="1"/>
    <row r="997" ht="15.75" customHeight="1"/>
    <row r="998" ht="27.75" customHeight="1"/>
    <row r="999" ht="15.75" customHeight="1"/>
    <row r="1000" ht="27.75" customHeight="1"/>
    <row r="1001" ht="12.75"/>
    <row r="1002" ht="13.5" customHeight="1"/>
    <row r="1003" ht="12.75"/>
    <row r="1004" ht="12.75"/>
    <row r="1005" ht="25.5" customHeight="1"/>
    <row r="1006" ht="12.75"/>
    <row r="1007" ht="30" customHeight="1"/>
    <row r="1008" ht="12.75"/>
    <row r="1009" ht="26.25" customHeight="1"/>
    <row r="1010" ht="27.75" customHeight="1"/>
    <row r="1011" ht="27.75" customHeight="1"/>
    <row r="1012" ht="15.75" customHeight="1"/>
    <row r="1013" ht="27.75" customHeight="1"/>
    <row r="1014" ht="15.75" customHeight="1"/>
    <row r="1015" ht="27.75" customHeight="1"/>
    <row r="1016" ht="12.75"/>
    <row r="1017" ht="13.5" customHeight="1"/>
    <row r="1018" ht="12.75"/>
    <row r="1019" ht="12.75"/>
    <row r="1020" ht="25.5" customHeight="1"/>
    <row r="1021" ht="12.75"/>
    <row r="1022" ht="30" customHeight="1"/>
    <row r="1023" ht="12.75"/>
    <row r="1024" ht="26.25" customHeight="1"/>
    <row r="1025" ht="27.75" customHeight="1"/>
    <row r="1026" ht="27.75" customHeight="1"/>
    <row r="1027" ht="15.75" customHeight="1"/>
    <row r="1028" ht="27.75" customHeight="1"/>
    <row r="1029" ht="15.75" customHeight="1"/>
    <row r="1030" ht="27.75" customHeight="1"/>
    <row r="1031" ht="12.75"/>
    <row r="1032" ht="13.5" customHeight="1"/>
    <row r="1033" ht="12.75"/>
    <row r="1034" ht="12.75"/>
    <row r="1035" ht="25.5" customHeight="1"/>
    <row r="1036" ht="12.75"/>
    <row r="1037" ht="30" customHeight="1"/>
    <row r="1038" ht="12.75"/>
    <row r="1039" ht="26.25" customHeight="1"/>
    <row r="1040" ht="27.75" customHeight="1"/>
    <row r="1041" ht="27.75" customHeight="1"/>
    <row r="1042" ht="15.75" customHeight="1"/>
    <row r="1043" ht="27.75" customHeight="1"/>
    <row r="1044" ht="15.75" customHeight="1"/>
    <row r="1045" ht="27.75" customHeight="1"/>
    <row r="1046" ht="12.75"/>
    <row r="1047" ht="13.5" customHeight="1"/>
    <row r="1048" ht="12.75"/>
    <row r="1049" ht="12.75"/>
    <row r="1050" ht="25.5" customHeight="1"/>
    <row r="1051" ht="12.75"/>
    <row r="1052" ht="30" customHeight="1"/>
    <row r="1053" ht="12.75"/>
    <row r="1054" ht="26.25" customHeight="1"/>
    <row r="1055" ht="27.75" customHeight="1"/>
    <row r="1056" ht="27.75" customHeight="1"/>
    <row r="1057" ht="15.75" customHeight="1"/>
    <row r="1058" ht="27.75" customHeight="1"/>
    <row r="1059" ht="15.75" customHeight="1"/>
    <row r="1060" ht="27.75" customHeight="1"/>
    <row r="1061" ht="12.75"/>
    <row r="1062" ht="13.5" customHeight="1"/>
    <row r="1063" ht="12.75"/>
    <row r="1064" ht="12.75"/>
    <row r="1065" ht="25.5" customHeight="1"/>
    <row r="1066" ht="12.75"/>
    <row r="1067" ht="30" customHeight="1"/>
    <row r="1068" ht="12.75"/>
    <row r="1069" ht="26.25" customHeight="1"/>
    <row r="1070" ht="27.75" customHeight="1"/>
    <row r="1071" ht="27.75" customHeight="1"/>
    <row r="1072" ht="15.75" customHeight="1"/>
    <row r="1073" ht="27.75" customHeight="1"/>
    <row r="1074" ht="15.75" customHeight="1"/>
    <row r="1075" ht="27.75" customHeight="1"/>
    <row r="1076" ht="12.75"/>
    <row r="1077" ht="13.5" customHeight="1"/>
    <row r="1078" ht="12.75"/>
    <row r="1079" ht="12.75"/>
    <row r="1080" ht="25.5" customHeight="1"/>
    <row r="1081" ht="12.75"/>
    <row r="1082" ht="30" customHeight="1"/>
    <row r="1083" ht="12.75"/>
    <row r="1084" ht="26.25" customHeight="1"/>
    <row r="1085" ht="27.75" customHeight="1"/>
    <row r="1086" ht="27.75" customHeight="1"/>
    <row r="1087" ht="15.75" customHeight="1"/>
    <row r="1088" ht="27.75" customHeight="1"/>
    <row r="1089" ht="15.75" customHeight="1"/>
    <row r="1090" ht="27.75" customHeight="1"/>
    <row r="1091" ht="12.75"/>
    <row r="1092" ht="13.5" customHeight="1"/>
    <row r="1093" ht="12.75"/>
    <row r="1094" ht="12.75"/>
    <row r="1095" ht="25.5" customHeight="1"/>
    <row r="1096" ht="12.75"/>
    <row r="1097" ht="30" customHeight="1"/>
    <row r="1098" ht="12.75"/>
    <row r="1099" ht="26.25" customHeight="1"/>
    <row r="1100" ht="27.75" customHeight="1"/>
    <row r="1101" ht="27.75" customHeight="1"/>
    <row r="1102" ht="15.75" customHeight="1"/>
    <row r="1103" ht="27.75" customHeight="1"/>
    <row r="1104" ht="15.75" customHeight="1"/>
    <row r="1105" ht="27.75" customHeight="1"/>
    <row r="1106" ht="12.75"/>
    <row r="1107" ht="13.5" customHeight="1"/>
    <row r="1108" ht="12.75"/>
    <row r="1109" ht="12.75"/>
    <row r="1110" ht="25.5" customHeight="1"/>
    <row r="1111" ht="12.75"/>
    <row r="1112" ht="30" customHeight="1"/>
    <row r="1113" ht="12.75"/>
    <row r="1114" ht="26.25" customHeight="1"/>
    <row r="1115" ht="27.75" customHeight="1"/>
    <row r="1116" ht="27.75" customHeight="1"/>
    <row r="1117" ht="15.75" customHeight="1"/>
    <row r="1118" ht="27.75" customHeight="1"/>
    <row r="1119" ht="15.75" customHeight="1"/>
    <row r="1120" ht="27.75" customHeight="1"/>
    <row r="1121" ht="12.75"/>
    <row r="1122" ht="13.5" customHeight="1"/>
    <row r="1123" ht="12.75"/>
    <row r="1124" ht="12.75"/>
    <row r="1125" ht="25.5" customHeight="1"/>
    <row r="1126" ht="12.75"/>
    <row r="1127" ht="30" customHeight="1"/>
    <row r="1128" ht="12.75"/>
    <row r="1129" ht="26.25" customHeight="1"/>
    <row r="1130" ht="27.75" customHeight="1"/>
    <row r="1131" ht="27.75" customHeight="1"/>
    <row r="1132" ht="15.75" customHeight="1"/>
    <row r="1133" ht="27.75" customHeight="1"/>
    <row r="1134" ht="15.75" customHeight="1"/>
    <row r="1135" ht="27.75" customHeight="1"/>
    <row r="1136" ht="12.75"/>
    <row r="1137" ht="13.5" customHeight="1"/>
    <row r="1138" ht="12.75"/>
    <row r="1139" ht="12.75"/>
    <row r="1140" ht="25.5" customHeight="1"/>
    <row r="1141" ht="12.75"/>
    <row r="1142" ht="30" customHeight="1"/>
    <row r="1143" ht="12.75"/>
    <row r="1144" ht="26.25" customHeight="1"/>
    <row r="1145" ht="27.75" customHeight="1"/>
    <row r="1146" ht="27.75" customHeight="1"/>
    <row r="1147" ht="15.75" customHeight="1"/>
    <row r="1148" ht="27.75" customHeight="1"/>
    <row r="1149" ht="15.75" customHeight="1"/>
    <row r="1150" ht="27.75" customHeight="1"/>
    <row r="1151" ht="12.75"/>
    <row r="1152" ht="13.5" customHeight="1"/>
    <row r="1153" ht="12.75"/>
    <row r="1154" ht="12.75"/>
    <row r="1155" ht="25.5" customHeight="1"/>
    <row r="1156" ht="12.75"/>
    <row r="1157" ht="30" customHeight="1"/>
    <row r="1158" ht="12.75"/>
    <row r="1159" ht="26.25" customHeight="1"/>
    <row r="1160" ht="27.75" customHeight="1"/>
    <row r="1161" ht="27.75" customHeight="1"/>
    <row r="1162" ht="15.75" customHeight="1"/>
    <row r="1163" ht="27.75" customHeight="1"/>
    <row r="1164" ht="15.75" customHeight="1"/>
    <row r="1165" ht="27.75" customHeight="1"/>
    <row r="1166" ht="12.75"/>
    <row r="1167" ht="13.5" customHeight="1"/>
    <row r="1168" ht="12.75"/>
    <row r="1169" ht="12.75"/>
    <row r="1170" ht="25.5" customHeight="1"/>
    <row r="1171" ht="12.75"/>
    <row r="1172" ht="30" customHeight="1"/>
    <row r="1173" ht="12.75"/>
    <row r="1174" ht="26.25" customHeight="1"/>
    <row r="1175" ht="27.75" customHeight="1"/>
    <row r="1176" ht="27.75" customHeight="1"/>
    <row r="1177" ht="15.75" customHeight="1"/>
    <row r="1178" ht="27.75" customHeight="1"/>
    <row r="1179" ht="15.75" customHeight="1"/>
    <row r="1180" ht="27.75" customHeight="1"/>
    <row r="1181" ht="12.75"/>
    <row r="1182" ht="13.5" customHeight="1"/>
    <row r="1183" ht="12.75"/>
    <row r="1184" ht="12.75"/>
    <row r="1185" ht="25.5" customHeight="1"/>
    <row r="1186" ht="12.75"/>
    <row r="1187" ht="30" customHeight="1"/>
    <row r="1188" ht="12.75"/>
    <row r="1189" ht="26.25" customHeight="1"/>
    <row r="1190" ht="27.75" customHeight="1"/>
    <row r="1191" ht="27.75" customHeight="1"/>
    <row r="1192" ht="15.75" customHeight="1"/>
    <row r="1193" ht="27.75" customHeight="1"/>
    <row r="1194" ht="15.75" customHeight="1"/>
    <row r="1195" ht="27.75" customHeight="1"/>
    <row r="1196" ht="12.75"/>
    <row r="1197" ht="13.5" customHeight="1"/>
    <row r="1198" ht="12.75"/>
    <row r="1199" ht="12.75"/>
    <row r="1200" ht="25.5" customHeight="1"/>
    <row r="1201" ht="12.75"/>
    <row r="1202" ht="30" customHeight="1"/>
    <row r="1203" ht="12.75"/>
    <row r="1204" ht="26.25" customHeight="1"/>
    <row r="1205" ht="27.75" customHeight="1"/>
    <row r="1206" ht="27.75" customHeight="1"/>
    <row r="1207" ht="15.75" customHeight="1"/>
    <row r="1208" ht="27.75" customHeight="1"/>
    <row r="1209" ht="15.75" customHeight="1"/>
    <row r="1210" ht="27.75" customHeight="1"/>
    <row r="1211" ht="12.75"/>
    <row r="1212" ht="13.5" customHeight="1"/>
    <row r="1213" ht="12.75"/>
    <row r="1214" ht="12.75"/>
    <row r="1215" ht="25.5" customHeight="1"/>
    <row r="1216" ht="12.75"/>
    <row r="1217" ht="30" customHeight="1"/>
    <row r="1218" ht="12.75"/>
    <row r="1219" ht="26.25" customHeight="1"/>
    <row r="1220" ht="27.75" customHeight="1"/>
    <row r="1221" ht="27.75" customHeight="1"/>
    <row r="1222" ht="15.75" customHeight="1"/>
    <row r="1223" ht="27.75" customHeight="1"/>
    <row r="1224" ht="15.75" customHeight="1"/>
    <row r="1225" ht="27.75" customHeight="1"/>
    <row r="1226" ht="12.75"/>
    <row r="1227" ht="13.5" customHeight="1"/>
    <row r="1228" ht="12.75"/>
    <row r="1229" ht="12.75"/>
    <row r="1230" ht="25.5" customHeight="1"/>
    <row r="1231" ht="12.75"/>
    <row r="1232" ht="30" customHeight="1"/>
    <row r="1233" ht="12.75"/>
    <row r="1234" ht="26.25" customHeight="1"/>
    <row r="1235" ht="27.75" customHeight="1"/>
    <row r="1236" ht="27.75" customHeight="1"/>
    <row r="1237" ht="15.75" customHeight="1"/>
    <row r="1238" ht="27.75" customHeight="1"/>
    <row r="1239" ht="15.75" customHeight="1"/>
    <row r="1240" ht="27.75" customHeight="1"/>
    <row r="1241" ht="12.75"/>
    <row r="1242" ht="13.5" customHeight="1"/>
    <row r="1243" ht="12.75"/>
    <row r="1244" ht="12.75"/>
    <row r="1245" ht="25.5" customHeight="1"/>
    <row r="1246" ht="12.75"/>
    <row r="1247" ht="30" customHeight="1"/>
    <row r="1248" ht="12.75"/>
    <row r="1249" ht="26.25" customHeight="1"/>
    <row r="1250" ht="27.75" customHeight="1"/>
    <row r="1251" ht="27.75" customHeight="1"/>
    <row r="1252" ht="15.75" customHeight="1"/>
    <row r="1253" ht="27.75" customHeight="1"/>
    <row r="1254" ht="15.75" customHeight="1"/>
    <row r="1255" ht="27.75" customHeight="1"/>
    <row r="1256" ht="12.75"/>
    <row r="1257" ht="13.5" customHeight="1"/>
    <row r="1258" ht="12.75"/>
    <row r="1259" ht="12.75"/>
    <row r="1260" ht="25.5" customHeight="1"/>
    <row r="1261" ht="12.75"/>
    <row r="1262" ht="30" customHeight="1"/>
    <row r="1263" ht="12.75"/>
    <row r="1264" ht="26.25" customHeight="1"/>
    <row r="1265" ht="27.75" customHeight="1"/>
    <row r="1266" ht="27.75" customHeight="1"/>
    <row r="1267" ht="15.75" customHeight="1"/>
    <row r="1268" ht="27.75" customHeight="1"/>
    <row r="1269" ht="15.75" customHeight="1"/>
    <row r="1270" ht="27.75" customHeight="1"/>
    <row r="1271" ht="12.75"/>
    <row r="1272" ht="13.5" customHeight="1"/>
    <row r="1273" ht="12.75"/>
    <row r="1274" ht="12.75"/>
    <row r="1275" ht="25.5" customHeight="1"/>
    <row r="1276" ht="12.75"/>
    <row r="1277" ht="30" customHeight="1"/>
    <row r="1278" ht="12.75"/>
    <row r="1279" ht="26.25" customHeight="1"/>
    <row r="1280" ht="27.75" customHeight="1"/>
    <row r="1281" ht="27.75" customHeight="1"/>
    <row r="1282" ht="15.75" customHeight="1"/>
    <row r="1283" ht="27.75" customHeight="1"/>
    <row r="1284" ht="15.75" customHeight="1"/>
    <row r="1285" ht="27.75" customHeight="1"/>
    <row r="1286" ht="12.75"/>
    <row r="1287" ht="13.5" customHeight="1"/>
    <row r="1288" ht="12.75"/>
    <row r="1289" ht="12.75"/>
    <row r="1290" ht="25.5" customHeight="1"/>
    <row r="1291" ht="12.75"/>
    <row r="1292" ht="30" customHeight="1"/>
    <row r="1293" ht="12.75"/>
    <row r="1294" ht="26.25" customHeight="1"/>
    <row r="1295" ht="27.75" customHeight="1"/>
    <row r="1296" ht="27.75" customHeight="1"/>
    <row r="1297" ht="15.75" customHeight="1"/>
    <row r="1298" ht="27.75" customHeight="1"/>
    <row r="1299" ht="15.75" customHeight="1"/>
    <row r="1300" ht="27.75" customHeight="1"/>
    <row r="1301" ht="12.75"/>
    <row r="1302" ht="13.5" customHeight="1"/>
    <row r="1303" ht="12.75"/>
    <row r="1304" ht="12.75"/>
    <row r="1305" ht="25.5" customHeight="1"/>
    <row r="1306" ht="12.75"/>
    <row r="1307" ht="30" customHeight="1"/>
    <row r="1308" ht="12.75"/>
    <row r="1309" ht="26.25" customHeight="1"/>
    <row r="1310" ht="27.75" customHeight="1"/>
    <row r="1311" ht="27.75" customHeight="1"/>
    <row r="1312" ht="15.75" customHeight="1"/>
    <row r="1313" ht="27.75" customHeight="1"/>
    <row r="1314" ht="15.75" customHeight="1"/>
    <row r="1315" ht="27.75" customHeight="1"/>
    <row r="1316" ht="12.75"/>
    <row r="1317" ht="13.5" customHeight="1"/>
    <row r="1318" ht="12.75"/>
    <row r="1319" ht="12.75"/>
    <row r="1320" ht="25.5" customHeight="1"/>
    <row r="1321" ht="12.75"/>
    <row r="1322" ht="30" customHeight="1"/>
    <row r="1323" ht="12.75"/>
    <row r="1324" ht="26.25" customHeight="1"/>
    <row r="1325" ht="27.75" customHeight="1"/>
    <row r="1326" ht="27.75" customHeight="1"/>
    <row r="1327" ht="15.75" customHeight="1"/>
    <row r="1328" ht="27.75" customHeight="1"/>
    <row r="1329" ht="15.75" customHeight="1"/>
    <row r="1330" ht="27.75" customHeight="1"/>
    <row r="1331" ht="12.75"/>
    <row r="1332" ht="13.5" customHeight="1"/>
    <row r="1333" ht="12.75"/>
    <row r="1334" ht="12.75"/>
    <row r="1335" ht="25.5" customHeight="1"/>
    <row r="1336" ht="12.75"/>
    <row r="1337" ht="30" customHeight="1"/>
    <row r="1338" ht="12.75"/>
    <row r="1339" ht="26.25" customHeight="1"/>
    <row r="1340" ht="27.75" customHeight="1"/>
    <row r="1341" ht="27.75" customHeight="1"/>
    <row r="1342" ht="15.75" customHeight="1"/>
    <row r="1343" ht="27.75" customHeight="1"/>
    <row r="1344" ht="15.75" customHeight="1"/>
    <row r="1345" ht="27.75" customHeight="1"/>
    <row r="1346" ht="12.75"/>
    <row r="1347" ht="13.5" customHeight="1"/>
    <row r="1348" ht="12.75"/>
    <row r="1349" ht="12.75"/>
    <row r="1350" ht="25.5" customHeight="1"/>
    <row r="1351" ht="12.75"/>
    <row r="1352" ht="30" customHeight="1"/>
    <row r="1353" ht="12.75"/>
    <row r="1354" ht="26.25" customHeight="1"/>
    <row r="1355" ht="27.75" customHeight="1"/>
    <row r="1356" ht="27.75" customHeight="1"/>
    <row r="1357" ht="15.75" customHeight="1"/>
    <row r="1358" ht="27.75" customHeight="1"/>
    <row r="1359" ht="15.75" customHeight="1"/>
    <row r="1360" ht="27.75" customHeight="1"/>
    <row r="1361" ht="12.75"/>
    <row r="1362" ht="13.5" customHeight="1"/>
    <row r="1363" ht="12.75"/>
    <row r="1364" ht="12.75"/>
    <row r="1365" ht="25.5" customHeight="1"/>
    <row r="1366" ht="12.75"/>
    <row r="1367" ht="30" customHeight="1"/>
    <row r="1368" ht="12.75"/>
    <row r="1369" ht="26.25" customHeight="1"/>
    <row r="1370" ht="27.75" customHeight="1"/>
    <row r="1371" ht="27.75" customHeight="1"/>
    <row r="1372" ht="15.75" customHeight="1"/>
    <row r="1373" ht="27.75" customHeight="1"/>
    <row r="1374" ht="15.75" customHeight="1"/>
    <row r="1375" ht="27.75" customHeight="1"/>
    <row r="1376" ht="12.75"/>
    <row r="1377" ht="13.5" customHeight="1"/>
    <row r="1378" ht="12.75"/>
    <row r="1379" ht="12.75"/>
    <row r="1380" ht="25.5" customHeight="1"/>
    <row r="1381" ht="12.75"/>
    <row r="1382" ht="30" customHeight="1"/>
    <row r="1383" ht="12.75"/>
    <row r="1384" ht="26.25" customHeight="1"/>
    <row r="1385" ht="27.75" customHeight="1"/>
    <row r="1386" ht="27.75" customHeight="1"/>
    <row r="1387" ht="15.75" customHeight="1"/>
    <row r="1388" ht="27.75" customHeight="1"/>
    <row r="1389" ht="15.75" customHeight="1"/>
    <row r="1390" ht="27.75" customHeight="1"/>
    <row r="1391" ht="12.75"/>
    <row r="1392" ht="13.5" customHeight="1"/>
    <row r="1393" ht="12.75"/>
    <row r="1394" ht="12.75"/>
    <row r="1395" ht="25.5" customHeight="1"/>
    <row r="1396" ht="12.75"/>
    <row r="1397" ht="30" customHeight="1"/>
    <row r="1398" ht="12.75"/>
    <row r="1399" ht="26.25" customHeight="1"/>
    <row r="1400" ht="27.75" customHeight="1"/>
    <row r="1401" ht="27.75" customHeight="1"/>
    <row r="1402" ht="15.75" customHeight="1"/>
    <row r="1403" ht="27.75" customHeight="1"/>
    <row r="1404" ht="15.75" customHeight="1"/>
    <row r="1405" ht="27.75" customHeight="1"/>
    <row r="1406" ht="12.75"/>
    <row r="1407" ht="13.5" customHeight="1"/>
    <row r="1408" ht="12.75"/>
    <row r="1409" ht="12.75"/>
    <row r="1410" ht="25.5" customHeight="1"/>
    <row r="1411" ht="12.75"/>
    <row r="1412" ht="30" customHeight="1"/>
    <row r="1413" ht="12.75"/>
    <row r="1414" ht="26.25" customHeight="1"/>
    <row r="1415" ht="27.75" customHeight="1"/>
    <row r="1416" ht="27.75" customHeight="1"/>
    <row r="1417" ht="15.75" customHeight="1"/>
    <row r="1418" ht="27.75" customHeight="1"/>
    <row r="1419" ht="15.75" customHeight="1"/>
    <row r="1420" ht="27.75" customHeight="1"/>
    <row r="1421" ht="12.75"/>
    <row r="1422" ht="13.5" customHeight="1"/>
    <row r="1423" ht="12.75"/>
    <row r="1424" ht="12.75"/>
    <row r="1425" ht="25.5" customHeight="1"/>
    <row r="1426" ht="12.75"/>
    <row r="1427" ht="30" customHeight="1"/>
    <row r="1428" ht="12.75"/>
    <row r="1429" ht="26.25" customHeight="1"/>
    <row r="1430" ht="27.75" customHeight="1"/>
    <row r="1431" ht="27.75" customHeight="1"/>
    <row r="1432" ht="15.75" customHeight="1"/>
    <row r="1433" ht="27.75" customHeight="1"/>
    <row r="1434" ht="15.75" customHeight="1"/>
    <row r="1435" ht="27.75" customHeight="1"/>
    <row r="1436" ht="12.75"/>
    <row r="1437" ht="13.5" customHeight="1"/>
    <row r="1438" ht="12.75"/>
    <row r="1439" ht="12.75"/>
    <row r="1440" ht="25.5" customHeight="1"/>
    <row r="1441" ht="12.75"/>
    <row r="1442" ht="30" customHeight="1"/>
    <row r="1443" ht="12.75"/>
    <row r="1444" ht="26.25" customHeight="1"/>
    <row r="1445" ht="27.75" customHeight="1"/>
    <row r="1446" ht="27.75" customHeight="1"/>
    <row r="1447" ht="15.75" customHeight="1"/>
    <row r="1448" ht="27.75" customHeight="1"/>
    <row r="1449" ht="15.75" customHeight="1"/>
    <row r="1450" ht="27.75" customHeight="1"/>
    <row r="1451" ht="12.75"/>
    <row r="1452" ht="13.5" customHeight="1"/>
    <row r="1453" ht="12.75"/>
    <row r="1454" ht="12.75"/>
    <row r="1455" ht="25.5" customHeight="1"/>
    <row r="1456" ht="12.75"/>
    <row r="1457" ht="30" customHeight="1"/>
    <row r="1458" ht="12.75"/>
    <row r="1459" ht="26.25" customHeight="1"/>
    <row r="1460" ht="27.75" customHeight="1"/>
    <row r="1461" ht="27.75" customHeight="1"/>
    <row r="1462" ht="15.75" customHeight="1"/>
    <row r="1463" ht="27.75" customHeight="1"/>
    <row r="1464" ht="15.75" customHeight="1"/>
    <row r="1465" ht="27.75" customHeight="1"/>
    <row r="1466" ht="12.75"/>
    <row r="1467" ht="13.5" customHeight="1"/>
    <row r="1468" ht="12.75"/>
    <row r="1469" ht="12.75"/>
    <row r="1470" ht="25.5" customHeight="1"/>
    <row r="1471" ht="12.75"/>
    <row r="1472" ht="30" customHeight="1"/>
    <row r="1473" ht="12.75"/>
    <row r="1474" ht="26.25" customHeight="1"/>
    <row r="1475" ht="27.75" customHeight="1"/>
    <row r="1476" ht="27.75" customHeight="1"/>
    <row r="1477" ht="15.75" customHeight="1"/>
    <row r="1478" ht="27.75" customHeight="1"/>
    <row r="1479" ht="15.75" customHeight="1"/>
    <row r="1480" ht="27.75" customHeight="1"/>
    <row r="1481" ht="12.75"/>
    <row r="1482" ht="13.5" customHeight="1"/>
    <row r="1483" ht="12.75"/>
    <row r="1484" ht="12.75"/>
    <row r="1485" ht="25.5" customHeight="1"/>
    <row r="1486" ht="12.75"/>
    <row r="1487" ht="30" customHeight="1"/>
    <row r="1488" ht="12.75"/>
    <row r="1489" ht="26.25" customHeight="1"/>
    <row r="1490" ht="27.75" customHeight="1"/>
    <row r="1491" ht="27.75" customHeight="1"/>
    <row r="1492" ht="15.75" customHeight="1"/>
    <row r="1493" ht="27.75" customHeight="1"/>
    <row r="1494" ht="15.75" customHeight="1"/>
    <row r="1495" ht="27.75" customHeight="1"/>
    <row r="1496" ht="12.75"/>
    <row r="1497" ht="13.5" customHeight="1"/>
    <row r="1498" ht="12.75"/>
    <row r="1499" ht="12.75"/>
    <row r="1500" ht="25.5" customHeight="1"/>
    <row r="1501" ht="12.75"/>
    <row r="1502" ht="30" customHeight="1"/>
    <row r="1503" ht="12.75"/>
    <row r="1504" ht="26.25" customHeight="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row r="1522" ht="12.75"/>
    <row r="1523" ht="12.75"/>
    <row r="1524" ht="12.75"/>
  </sheetData>
  <sheetProtection/>
  <mergeCells count="691">
    <mergeCell ref="A1:F1"/>
    <mergeCell ref="A2:F2"/>
    <mergeCell ref="A3:F3"/>
    <mergeCell ref="C4:D4"/>
    <mergeCell ref="E4:F4"/>
    <mergeCell ref="A5:A19"/>
    <mergeCell ref="B5:B19"/>
    <mergeCell ref="C6:C7"/>
    <mergeCell ref="E6:E7"/>
    <mergeCell ref="C8:C9"/>
    <mergeCell ref="E8:E9"/>
    <mergeCell ref="C10:C11"/>
    <mergeCell ref="E10:E11"/>
    <mergeCell ref="C12:C13"/>
    <mergeCell ref="D12:D13"/>
    <mergeCell ref="E12:E13"/>
    <mergeCell ref="C16:C19"/>
    <mergeCell ref="D16:D19"/>
    <mergeCell ref="E17:E18"/>
    <mergeCell ref="A20:A34"/>
    <mergeCell ref="B20:B34"/>
    <mergeCell ref="C21:C22"/>
    <mergeCell ref="E21:E22"/>
    <mergeCell ref="C23:C24"/>
    <mergeCell ref="E23:E24"/>
    <mergeCell ref="C25:C26"/>
    <mergeCell ref="E25:E26"/>
    <mergeCell ref="C27:C28"/>
    <mergeCell ref="D27:D28"/>
    <mergeCell ref="E27:E28"/>
    <mergeCell ref="C31:C34"/>
    <mergeCell ref="D31:D34"/>
    <mergeCell ref="E32:E33"/>
    <mergeCell ref="A35:A49"/>
    <mergeCell ref="B35:B49"/>
    <mergeCell ref="C36:C37"/>
    <mergeCell ref="E36:E37"/>
    <mergeCell ref="C38:C39"/>
    <mergeCell ref="E38:E39"/>
    <mergeCell ref="C40:C41"/>
    <mergeCell ref="E40:E41"/>
    <mergeCell ref="C42:C43"/>
    <mergeCell ref="D42:D43"/>
    <mergeCell ref="E42:E43"/>
    <mergeCell ref="C46:C49"/>
    <mergeCell ref="D46:D49"/>
    <mergeCell ref="E47:E48"/>
    <mergeCell ref="A50:A64"/>
    <mergeCell ref="B50:B64"/>
    <mergeCell ref="C51:C52"/>
    <mergeCell ref="E51:E52"/>
    <mergeCell ref="C53:C54"/>
    <mergeCell ref="E53:E54"/>
    <mergeCell ref="C55:C56"/>
    <mergeCell ref="E55:E56"/>
    <mergeCell ref="C57:C58"/>
    <mergeCell ref="D57:D58"/>
    <mergeCell ref="E57:E58"/>
    <mergeCell ref="C61:C64"/>
    <mergeCell ref="D61:D64"/>
    <mergeCell ref="E62:E63"/>
    <mergeCell ref="A65:A79"/>
    <mergeCell ref="B65:B79"/>
    <mergeCell ref="C66:C67"/>
    <mergeCell ref="E66:E67"/>
    <mergeCell ref="C68:C69"/>
    <mergeCell ref="E68:E69"/>
    <mergeCell ref="C70:C71"/>
    <mergeCell ref="E70:E71"/>
    <mergeCell ref="C72:C73"/>
    <mergeCell ref="D72:D73"/>
    <mergeCell ref="E72:E73"/>
    <mergeCell ref="C76:C79"/>
    <mergeCell ref="D76:D79"/>
    <mergeCell ref="E77:E78"/>
    <mergeCell ref="A80:A94"/>
    <mergeCell ref="B80:B94"/>
    <mergeCell ref="C81:C82"/>
    <mergeCell ref="E81:E82"/>
    <mergeCell ref="C83:C84"/>
    <mergeCell ref="E83:E84"/>
    <mergeCell ref="C85:C86"/>
    <mergeCell ref="E85:E86"/>
    <mergeCell ref="C87:C88"/>
    <mergeCell ref="D87:D88"/>
    <mergeCell ref="E87:E88"/>
    <mergeCell ref="C91:C94"/>
    <mergeCell ref="D91:D94"/>
    <mergeCell ref="E92:E93"/>
    <mergeCell ref="A95:A109"/>
    <mergeCell ref="B95:B109"/>
    <mergeCell ref="C96:C97"/>
    <mergeCell ref="E96:E97"/>
    <mergeCell ref="C98:C99"/>
    <mergeCell ref="E98:E99"/>
    <mergeCell ref="C100:C101"/>
    <mergeCell ref="E100:E101"/>
    <mergeCell ref="C102:C103"/>
    <mergeCell ref="D102:D103"/>
    <mergeCell ref="E102:E103"/>
    <mergeCell ref="C106:C109"/>
    <mergeCell ref="D106:D109"/>
    <mergeCell ref="E107:E108"/>
    <mergeCell ref="A110:A124"/>
    <mergeCell ref="B110:B124"/>
    <mergeCell ref="C111:C112"/>
    <mergeCell ref="E111:E112"/>
    <mergeCell ref="C113:C114"/>
    <mergeCell ref="E113:E114"/>
    <mergeCell ref="C115:C116"/>
    <mergeCell ref="E115:E116"/>
    <mergeCell ref="C117:C118"/>
    <mergeCell ref="D117:D118"/>
    <mergeCell ref="E117:E118"/>
    <mergeCell ref="C121:C124"/>
    <mergeCell ref="D121:D124"/>
    <mergeCell ref="E122:E123"/>
    <mergeCell ref="A125:A139"/>
    <mergeCell ref="B125:B139"/>
    <mergeCell ref="C126:C127"/>
    <mergeCell ref="E126:E127"/>
    <mergeCell ref="C128:C129"/>
    <mergeCell ref="E128:E129"/>
    <mergeCell ref="C130:C131"/>
    <mergeCell ref="E130:E131"/>
    <mergeCell ref="C132:C133"/>
    <mergeCell ref="D132:D133"/>
    <mergeCell ref="E132:E133"/>
    <mergeCell ref="C136:C139"/>
    <mergeCell ref="D136:D139"/>
    <mergeCell ref="E137:E138"/>
    <mergeCell ref="A140:A154"/>
    <mergeCell ref="B140:B154"/>
    <mergeCell ref="C141:C142"/>
    <mergeCell ref="E141:E142"/>
    <mergeCell ref="C143:C144"/>
    <mergeCell ref="E143:E144"/>
    <mergeCell ref="C145:C146"/>
    <mergeCell ref="E145:E146"/>
    <mergeCell ref="C147:C148"/>
    <mergeCell ref="D147:D148"/>
    <mergeCell ref="E147:E148"/>
    <mergeCell ref="C151:C154"/>
    <mergeCell ref="D151:D154"/>
    <mergeCell ref="E152:E153"/>
    <mergeCell ref="A155:A169"/>
    <mergeCell ref="B155:B169"/>
    <mergeCell ref="C156:C157"/>
    <mergeCell ref="E156:E157"/>
    <mergeCell ref="C158:C159"/>
    <mergeCell ref="E158:E159"/>
    <mergeCell ref="C160:C161"/>
    <mergeCell ref="E160:E161"/>
    <mergeCell ref="C162:C163"/>
    <mergeCell ref="D162:D163"/>
    <mergeCell ref="E162:E163"/>
    <mergeCell ref="C166:C169"/>
    <mergeCell ref="D166:D169"/>
    <mergeCell ref="E167:E168"/>
    <mergeCell ref="A170:A184"/>
    <mergeCell ref="B170:B184"/>
    <mergeCell ref="C171:C172"/>
    <mergeCell ref="E171:E172"/>
    <mergeCell ref="C173:C174"/>
    <mergeCell ref="E173:E174"/>
    <mergeCell ref="C175:C176"/>
    <mergeCell ref="E175:E176"/>
    <mergeCell ref="C177:C178"/>
    <mergeCell ref="D177:D178"/>
    <mergeCell ref="E177:E178"/>
    <mergeCell ref="C181:C184"/>
    <mergeCell ref="D181:D184"/>
    <mergeCell ref="E182:E183"/>
    <mergeCell ref="A185:A199"/>
    <mergeCell ref="B185:B199"/>
    <mergeCell ref="C186:C187"/>
    <mergeCell ref="E186:E187"/>
    <mergeCell ref="C188:C189"/>
    <mergeCell ref="E188:E189"/>
    <mergeCell ref="C190:C191"/>
    <mergeCell ref="E190:E191"/>
    <mergeCell ref="C192:C193"/>
    <mergeCell ref="D192:D193"/>
    <mergeCell ref="E192:E193"/>
    <mergeCell ref="C196:C199"/>
    <mergeCell ref="D196:D199"/>
    <mergeCell ref="E197:E198"/>
    <mergeCell ref="A200:A214"/>
    <mergeCell ref="B200:B214"/>
    <mergeCell ref="C201:C202"/>
    <mergeCell ref="E201:E202"/>
    <mergeCell ref="C203:C204"/>
    <mergeCell ref="E203:E204"/>
    <mergeCell ref="C205:C206"/>
    <mergeCell ref="E205:E206"/>
    <mergeCell ref="C207:C208"/>
    <mergeCell ref="D207:D208"/>
    <mergeCell ref="E207:E208"/>
    <mergeCell ref="C211:C214"/>
    <mergeCell ref="D211:D214"/>
    <mergeCell ref="E212:E213"/>
    <mergeCell ref="A215:A229"/>
    <mergeCell ref="B215:B229"/>
    <mergeCell ref="C216:C217"/>
    <mergeCell ref="E216:E217"/>
    <mergeCell ref="C218:C219"/>
    <mergeCell ref="E218:E219"/>
    <mergeCell ref="C220:C221"/>
    <mergeCell ref="E220:E221"/>
    <mergeCell ref="C222:C223"/>
    <mergeCell ref="D222:D223"/>
    <mergeCell ref="E222:E223"/>
    <mergeCell ref="C226:C229"/>
    <mergeCell ref="D226:D229"/>
    <mergeCell ref="E227:E228"/>
    <mergeCell ref="A230:A244"/>
    <mergeCell ref="B230:B244"/>
    <mergeCell ref="C231:C232"/>
    <mergeCell ref="E231:E232"/>
    <mergeCell ref="C233:C234"/>
    <mergeCell ref="E233:E234"/>
    <mergeCell ref="C235:C236"/>
    <mergeCell ref="E235:E236"/>
    <mergeCell ref="C237:C238"/>
    <mergeCell ref="D237:D238"/>
    <mergeCell ref="E237:E238"/>
    <mergeCell ref="C241:C244"/>
    <mergeCell ref="D241:D244"/>
    <mergeCell ref="E242:E243"/>
    <mergeCell ref="A245:A259"/>
    <mergeCell ref="B245:B259"/>
    <mergeCell ref="C246:C247"/>
    <mergeCell ref="E246:E247"/>
    <mergeCell ref="C248:C249"/>
    <mergeCell ref="E248:E249"/>
    <mergeCell ref="C250:C251"/>
    <mergeCell ref="E250:E251"/>
    <mergeCell ref="C252:C253"/>
    <mergeCell ref="D252:D253"/>
    <mergeCell ref="E252:E253"/>
    <mergeCell ref="C256:C259"/>
    <mergeCell ref="D256:D259"/>
    <mergeCell ref="E257:E258"/>
    <mergeCell ref="A260:A274"/>
    <mergeCell ref="B260:B274"/>
    <mergeCell ref="C261:C262"/>
    <mergeCell ref="E261:E262"/>
    <mergeCell ref="C263:C264"/>
    <mergeCell ref="E263:E264"/>
    <mergeCell ref="C265:C266"/>
    <mergeCell ref="E265:E266"/>
    <mergeCell ref="C267:C268"/>
    <mergeCell ref="D267:D268"/>
    <mergeCell ref="E267:E268"/>
    <mergeCell ref="C271:C274"/>
    <mergeCell ref="D271:D274"/>
    <mergeCell ref="E272:E273"/>
    <mergeCell ref="A275:A289"/>
    <mergeCell ref="B275:B289"/>
    <mergeCell ref="C276:C277"/>
    <mergeCell ref="E276:E277"/>
    <mergeCell ref="C278:C279"/>
    <mergeCell ref="E278:E279"/>
    <mergeCell ref="C280:C281"/>
    <mergeCell ref="E280:E281"/>
    <mergeCell ref="C282:C283"/>
    <mergeCell ref="D282:D283"/>
    <mergeCell ref="E282:E283"/>
    <mergeCell ref="C286:C289"/>
    <mergeCell ref="D286:D289"/>
    <mergeCell ref="E287:E288"/>
    <mergeCell ref="A290:A304"/>
    <mergeCell ref="B290:B304"/>
    <mergeCell ref="C291:C292"/>
    <mergeCell ref="E291:E292"/>
    <mergeCell ref="C293:C294"/>
    <mergeCell ref="E293:E294"/>
    <mergeCell ref="C295:C296"/>
    <mergeCell ref="E295:E296"/>
    <mergeCell ref="C297:C298"/>
    <mergeCell ref="D297:D298"/>
    <mergeCell ref="E297:E298"/>
    <mergeCell ref="C301:C304"/>
    <mergeCell ref="D301:D304"/>
    <mergeCell ref="E302:E303"/>
    <mergeCell ref="A305:A319"/>
    <mergeCell ref="B305:B319"/>
    <mergeCell ref="C306:C307"/>
    <mergeCell ref="E306:E307"/>
    <mergeCell ref="C308:C309"/>
    <mergeCell ref="E308:E309"/>
    <mergeCell ref="C310:C311"/>
    <mergeCell ref="E310:E311"/>
    <mergeCell ref="C312:C313"/>
    <mergeCell ref="D312:D313"/>
    <mergeCell ref="E312:E313"/>
    <mergeCell ref="C316:C319"/>
    <mergeCell ref="D316:D319"/>
    <mergeCell ref="E317:E318"/>
    <mergeCell ref="A320:A334"/>
    <mergeCell ref="B320:B334"/>
    <mergeCell ref="C321:C322"/>
    <mergeCell ref="E321:E322"/>
    <mergeCell ref="C323:C324"/>
    <mergeCell ref="E323:E324"/>
    <mergeCell ref="C325:C326"/>
    <mergeCell ref="E325:E326"/>
    <mergeCell ref="C327:C328"/>
    <mergeCell ref="D327:D328"/>
    <mergeCell ref="E327:E328"/>
    <mergeCell ref="C331:C334"/>
    <mergeCell ref="D331:D334"/>
    <mergeCell ref="E332:E333"/>
    <mergeCell ref="A335:A349"/>
    <mergeCell ref="B335:B349"/>
    <mergeCell ref="C336:C337"/>
    <mergeCell ref="E336:E337"/>
    <mergeCell ref="C338:C339"/>
    <mergeCell ref="E338:E339"/>
    <mergeCell ref="C340:C341"/>
    <mergeCell ref="E340:E341"/>
    <mergeCell ref="C342:C343"/>
    <mergeCell ref="D342:D343"/>
    <mergeCell ref="E342:E343"/>
    <mergeCell ref="C346:C349"/>
    <mergeCell ref="D346:D349"/>
    <mergeCell ref="E347:E348"/>
    <mergeCell ref="A350:A364"/>
    <mergeCell ref="B350:B364"/>
    <mergeCell ref="C351:C352"/>
    <mergeCell ref="E351:E352"/>
    <mergeCell ref="C353:C354"/>
    <mergeCell ref="E353:E354"/>
    <mergeCell ref="C355:C356"/>
    <mergeCell ref="E355:E356"/>
    <mergeCell ref="C357:C358"/>
    <mergeCell ref="D357:D358"/>
    <mergeCell ref="E357:E358"/>
    <mergeCell ref="C361:C364"/>
    <mergeCell ref="D361:D364"/>
    <mergeCell ref="E362:E363"/>
    <mergeCell ref="A365:A379"/>
    <mergeCell ref="B365:B379"/>
    <mergeCell ref="C366:C367"/>
    <mergeCell ref="E366:E367"/>
    <mergeCell ref="C368:C369"/>
    <mergeCell ref="E368:E369"/>
    <mergeCell ref="C370:C371"/>
    <mergeCell ref="E370:E371"/>
    <mergeCell ref="C372:C373"/>
    <mergeCell ref="D372:D373"/>
    <mergeCell ref="E372:E373"/>
    <mergeCell ref="C376:C379"/>
    <mergeCell ref="D376:D379"/>
    <mergeCell ref="E377:E378"/>
    <mergeCell ref="A380:A394"/>
    <mergeCell ref="B380:B394"/>
    <mergeCell ref="C381:C382"/>
    <mergeCell ref="E381:E382"/>
    <mergeCell ref="C383:C384"/>
    <mergeCell ref="E383:E384"/>
    <mergeCell ref="C385:C386"/>
    <mergeCell ref="E385:E386"/>
    <mergeCell ref="C387:C388"/>
    <mergeCell ref="D387:D388"/>
    <mergeCell ref="E387:E388"/>
    <mergeCell ref="C391:C394"/>
    <mergeCell ref="D391:D394"/>
    <mergeCell ref="E392:E393"/>
    <mergeCell ref="A395:A409"/>
    <mergeCell ref="B395:B409"/>
    <mergeCell ref="C396:C397"/>
    <mergeCell ref="E396:E397"/>
    <mergeCell ref="C398:C399"/>
    <mergeCell ref="E398:E399"/>
    <mergeCell ref="C400:C401"/>
    <mergeCell ref="E400:E401"/>
    <mergeCell ref="C402:C403"/>
    <mergeCell ref="D402:D403"/>
    <mergeCell ref="E402:E403"/>
    <mergeCell ref="C406:C409"/>
    <mergeCell ref="D406:D409"/>
    <mergeCell ref="E407:E408"/>
    <mergeCell ref="A410:A424"/>
    <mergeCell ref="B410:B424"/>
    <mergeCell ref="C411:C412"/>
    <mergeCell ref="E411:E412"/>
    <mergeCell ref="C413:C414"/>
    <mergeCell ref="E413:E414"/>
    <mergeCell ref="C415:C416"/>
    <mergeCell ref="E415:E416"/>
    <mergeCell ref="C417:C418"/>
    <mergeCell ref="D417:D418"/>
    <mergeCell ref="E417:E418"/>
    <mergeCell ref="C421:C424"/>
    <mergeCell ref="D421:D424"/>
    <mergeCell ref="E422:E423"/>
    <mergeCell ref="A425:A439"/>
    <mergeCell ref="B425:B439"/>
    <mergeCell ref="C426:C427"/>
    <mergeCell ref="E426:E427"/>
    <mergeCell ref="C428:C429"/>
    <mergeCell ref="E428:E429"/>
    <mergeCell ref="C430:C431"/>
    <mergeCell ref="E430:E431"/>
    <mergeCell ref="C432:C433"/>
    <mergeCell ref="D432:D433"/>
    <mergeCell ref="E432:E433"/>
    <mergeCell ref="C436:C439"/>
    <mergeCell ref="D436:D439"/>
    <mergeCell ref="E437:E438"/>
    <mergeCell ref="A440:A454"/>
    <mergeCell ref="B440:B454"/>
    <mergeCell ref="C441:C442"/>
    <mergeCell ref="E441:E442"/>
    <mergeCell ref="C443:C444"/>
    <mergeCell ref="E443:E444"/>
    <mergeCell ref="C445:C446"/>
    <mergeCell ref="E445:E446"/>
    <mergeCell ref="C447:C448"/>
    <mergeCell ref="D447:D448"/>
    <mergeCell ref="E447:E448"/>
    <mergeCell ref="C451:C454"/>
    <mergeCell ref="D451:D454"/>
    <mergeCell ref="E452:E453"/>
    <mergeCell ref="A455:A469"/>
    <mergeCell ref="B455:B469"/>
    <mergeCell ref="C456:C457"/>
    <mergeCell ref="E456:E457"/>
    <mergeCell ref="C458:C459"/>
    <mergeCell ref="E458:E459"/>
    <mergeCell ref="C460:C461"/>
    <mergeCell ref="E460:E461"/>
    <mergeCell ref="C462:C463"/>
    <mergeCell ref="D462:D463"/>
    <mergeCell ref="E462:E463"/>
    <mergeCell ref="C466:C469"/>
    <mergeCell ref="D466:D469"/>
    <mergeCell ref="E467:E468"/>
    <mergeCell ref="A470:A484"/>
    <mergeCell ref="B470:B484"/>
    <mergeCell ref="C471:C472"/>
    <mergeCell ref="E471:E472"/>
    <mergeCell ref="C473:C474"/>
    <mergeCell ref="E473:E474"/>
    <mergeCell ref="C475:C476"/>
    <mergeCell ref="E475:E476"/>
    <mergeCell ref="C477:C478"/>
    <mergeCell ref="D477:D478"/>
    <mergeCell ref="E477:E478"/>
    <mergeCell ref="C481:C484"/>
    <mergeCell ref="D481:D484"/>
    <mergeCell ref="E482:E483"/>
    <mergeCell ref="A485:A499"/>
    <mergeCell ref="B485:B499"/>
    <mergeCell ref="C486:C487"/>
    <mergeCell ref="E486:E487"/>
    <mergeCell ref="C488:C489"/>
    <mergeCell ref="E488:E489"/>
    <mergeCell ref="C490:C491"/>
    <mergeCell ref="E490:E491"/>
    <mergeCell ref="C492:C493"/>
    <mergeCell ref="D492:D493"/>
    <mergeCell ref="E492:E493"/>
    <mergeCell ref="C496:C499"/>
    <mergeCell ref="D496:D499"/>
    <mergeCell ref="E497:E498"/>
    <mergeCell ref="A500:A514"/>
    <mergeCell ref="B500:B514"/>
    <mergeCell ref="C501:C502"/>
    <mergeCell ref="E501:E502"/>
    <mergeCell ref="C503:C504"/>
    <mergeCell ref="E503:E504"/>
    <mergeCell ref="C505:C506"/>
    <mergeCell ref="E505:E506"/>
    <mergeCell ref="C507:C508"/>
    <mergeCell ref="D507:D508"/>
    <mergeCell ref="E507:E508"/>
    <mergeCell ref="C511:C514"/>
    <mergeCell ref="D511:D514"/>
    <mergeCell ref="E512:E513"/>
    <mergeCell ref="A515:A529"/>
    <mergeCell ref="B515:B529"/>
    <mergeCell ref="C516:C517"/>
    <mergeCell ref="E516:E517"/>
    <mergeCell ref="C518:C519"/>
    <mergeCell ref="E518:E519"/>
    <mergeCell ref="C520:C521"/>
    <mergeCell ref="E520:E521"/>
    <mergeCell ref="C522:C523"/>
    <mergeCell ref="D522:D523"/>
    <mergeCell ref="E522:E523"/>
    <mergeCell ref="C526:C529"/>
    <mergeCell ref="D526:D529"/>
    <mergeCell ref="E527:E528"/>
    <mergeCell ref="A530:A544"/>
    <mergeCell ref="B530:B544"/>
    <mergeCell ref="C531:C532"/>
    <mergeCell ref="E531:E532"/>
    <mergeCell ref="C533:C534"/>
    <mergeCell ref="E533:E534"/>
    <mergeCell ref="C535:C536"/>
    <mergeCell ref="E535:E536"/>
    <mergeCell ref="C537:C538"/>
    <mergeCell ref="D537:D538"/>
    <mergeCell ref="E537:E538"/>
    <mergeCell ref="C541:C544"/>
    <mergeCell ref="D541:D544"/>
    <mergeCell ref="E542:E543"/>
    <mergeCell ref="A545:A559"/>
    <mergeCell ref="B545:B559"/>
    <mergeCell ref="C546:C547"/>
    <mergeCell ref="E546:E547"/>
    <mergeCell ref="C548:C549"/>
    <mergeCell ref="E548:E549"/>
    <mergeCell ref="C550:C551"/>
    <mergeCell ref="E550:E551"/>
    <mergeCell ref="C552:C553"/>
    <mergeCell ref="D552:D553"/>
    <mergeCell ref="E552:E553"/>
    <mergeCell ref="C556:C559"/>
    <mergeCell ref="D556:D559"/>
    <mergeCell ref="E557:E558"/>
    <mergeCell ref="A560:A574"/>
    <mergeCell ref="B560:B574"/>
    <mergeCell ref="C561:C562"/>
    <mergeCell ref="E561:E562"/>
    <mergeCell ref="C563:C564"/>
    <mergeCell ref="E563:E564"/>
    <mergeCell ref="C565:C566"/>
    <mergeCell ref="E565:E566"/>
    <mergeCell ref="C567:C568"/>
    <mergeCell ref="D567:D568"/>
    <mergeCell ref="E567:E568"/>
    <mergeCell ref="C571:C574"/>
    <mergeCell ref="D571:D574"/>
    <mergeCell ref="E572:E573"/>
    <mergeCell ref="A575:A589"/>
    <mergeCell ref="B575:B589"/>
    <mergeCell ref="C576:C577"/>
    <mergeCell ref="E576:E577"/>
    <mergeCell ref="C578:C579"/>
    <mergeCell ref="E578:E579"/>
    <mergeCell ref="C580:C581"/>
    <mergeCell ref="E580:E581"/>
    <mergeCell ref="C582:C583"/>
    <mergeCell ref="D582:D583"/>
    <mergeCell ref="E582:E583"/>
    <mergeCell ref="C586:C589"/>
    <mergeCell ref="D586:D589"/>
    <mergeCell ref="E587:E588"/>
    <mergeCell ref="A590:A604"/>
    <mergeCell ref="B590:B604"/>
    <mergeCell ref="C591:C592"/>
    <mergeCell ref="E591:E592"/>
    <mergeCell ref="C593:C594"/>
    <mergeCell ref="E593:E594"/>
    <mergeCell ref="C595:C596"/>
    <mergeCell ref="E595:E596"/>
    <mergeCell ref="C597:C598"/>
    <mergeCell ref="D597:D598"/>
    <mergeCell ref="E597:E598"/>
    <mergeCell ref="C601:C604"/>
    <mergeCell ref="D601:D604"/>
    <mergeCell ref="E602:E603"/>
    <mergeCell ref="A605:A619"/>
    <mergeCell ref="B605:B619"/>
    <mergeCell ref="C606:C607"/>
    <mergeCell ref="E606:E607"/>
    <mergeCell ref="C608:C609"/>
    <mergeCell ref="E608:E609"/>
    <mergeCell ref="C610:C611"/>
    <mergeCell ref="E610:E611"/>
    <mergeCell ref="C612:C613"/>
    <mergeCell ref="D612:D613"/>
    <mergeCell ref="E612:E613"/>
    <mergeCell ref="C616:C619"/>
    <mergeCell ref="D616:D619"/>
    <mergeCell ref="E617:E618"/>
    <mergeCell ref="A620:A634"/>
    <mergeCell ref="B620:B634"/>
    <mergeCell ref="C621:C622"/>
    <mergeCell ref="E621:E622"/>
    <mergeCell ref="C623:C624"/>
    <mergeCell ref="E623:E624"/>
    <mergeCell ref="C625:C626"/>
    <mergeCell ref="E625:E626"/>
    <mergeCell ref="C627:C628"/>
    <mergeCell ref="D627:D628"/>
    <mergeCell ref="E627:E628"/>
    <mergeCell ref="C631:C634"/>
    <mergeCell ref="D631:D634"/>
    <mergeCell ref="E632:E633"/>
    <mergeCell ref="A635:A649"/>
    <mergeCell ref="B635:B649"/>
    <mergeCell ref="C636:C637"/>
    <mergeCell ref="E636:E637"/>
    <mergeCell ref="C638:C639"/>
    <mergeCell ref="E638:E639"/>
    <mergeCell ref="C640:C641"/>
    <mergeCell ref="E640:E641"/>
    <mergeCell ref="C642:C643"/>
    <mergeCell ref="D642:D643"/>
    <mergeCell ref="E642:E643"/>
    <mergeCell ref="C646:C649"/>
    <mergeCell ref="D646:D649"/>
    <mergeCell ref="E647:E648"/>
    <mergeCell ref="A650:A664"/>
    <mergeCell ref="B650:B664"/>
    <mergeCell ref="C651:C652"/>
    <mergeCell ref="E651:E652"/>
    <mergeCell ref="C653:C654"/>
    <mergeCell ref="E653:E654"/>
    <mergeCell ref="C655:C656"/>
    <mergeCell ref="E655:E656"/>
    <mergeCell ref="C657:C658"/>
    <mergeCell ref="D657:D658"/>
    <mergeCell ref="E657:E658"/>
    <mergeCell ref="C661:C664"/>
    <mergeCell ref="D661:D664"/>
    <mergeCell ref="E662:E663"/>
    <mergeCell ref="A665:A679"/>
    <mergeCell ref="B665:B679"/>
    <mergeCell ref="C666:C667"/>
    <mergeCell ref="E666:E667"/>
    <mergeCell ref="C668:C669"/>
    <mergeCell ref="E668:E669"/>
    <mergeCell ref="C670:C671"/>
    <mergeCell ref="E670:E671"/>
    <mergeCell ref="C672:C673"/>
    <mergeCell ref="D672:D673"/>
    <mergeCell ref="E672:E673"/>
    <mergeCell ref="C676:C679"/>
    <mergeCell ref="D676:D679"/>
    <mergeCell ref="E677:E678"/>
    <mergeCell ref="A680:A694"/>
    <mergeCell ref="B680:B694"/>
    <mergeCell ref="C681:C682"/>
    <mergeCell ref="E681:E682"/>
    <mergeCell ref="C683:C684"/>
    <mergeCell ref="E683:E684"/>
    <mergeCell ref="C685:C686"/>
    <mergeCell ref="E685:E686"/>
    <mergeCell ref="C687:C688"/>
    <mergeCell ref="D687:D688"/>
    <mergeCell ref="E687:E688"/>
    <mergeCell ref="C691:C694"/>
    <mergeCell ref="D691:D694"/>
    <mergeCell ref="E692:E693"/>
    <mergeCell ref="A695:A709"/>
    <mergeCell ref="B695:B709"/>
    <mergeCell ref="C696:C697"/>
    <mergeCell ref="E696:E697"/>
    <mergeCell ref="C698:C699"/>
    <mergeCell ref="E698:E699"/>
    <mergeCell ref="C700:C701"/>
    <mergeCell ref="E700:E701"/>
    <mergeCell ref="C702:C703"/>
    <mergeCell ref="D702:D703"/>
    <mergeCell ref="A710:A724"/>
    <mergeCell ref="B710:B724"/>
    <mergeCell ref="C711:C712"/>
    <mergeCell ref="E711:E712"/>
    <mergeCell ref="C713:C714"/>
    <mergeCell ref="E713:E714"/>
    <mergeCell ref="D721:D724"/>
    <mergeCell ref="E722:E723"/>
    <mergeCell ref="E702:E703"/>
    <mergeCell ref="C706:C709"/>
    <mergeCell ref="D706:D709"/>
    <mergeCell ref="E707:E708"/>
    <mergeCell ref="C730:C731"/>
    <mergeCell ref="E730:E731"/>
    <mergeCell ref="C732:C733"/>
    <mergeCell ref="D732:D733"/>
    <mergeCell ref="C715:C716"/>
    <mergeCell ref="E715:E716"/>
    <mergeCell ref="C717:C718"/>
    <mergeCell ref="D717:D718"/>
    <mergeCell ref="E717:E718"/>
    <mergeCell ref="C721:C724"/>
    <mergeCell ref="E732:E733"/>
    <mergeCell ref="C736:C739"/>
    <mergeCell ref="D736:D739"/>
    <mergeCell ref="E737:E738"/>
    <mergeCell ref="A725:A739"/>
    <mergeCell ref="B725:B739"/>
    <mergeCell ref="C726:C727"/>
    <mergeCell ref="E726:E727"/>
    <mergeCell ref="C728:C729"/>
    <mergeCell ref="E728:E729"/>
  </mergeCells>
  <dataValidations count="6">
    <dataValidation type="list" allowBlank="1" showInputMessage="1" showErrorMessage="1" sqref="D15 D8 D10 D30 D45 D60 D75 D90 D105 D120 D135 D150 D165 D180 D195 D210 D225 D240 D255 D270 D285 D300 D315 D330 D345 D360 D375 D390 D405 D420 D435 D450 D465 D480 D495 D510 D525 D540 D555 D570 D585 D600 D615 D630 D645 D660 D675 D690 D705 D720 D735 D23 D38 D53 D68 D83 D98 D113 D128 D143 D158 D173 D188 D203 D218 D233 D248 D263 D278 D293 D308 D323 D338 D353 D368 D383 D398 D413 D428 D443 D458 D473 D488 D503 D518 D533 D548 D563 D578 D593 D608 D623 D638 D653 D668 D683 D698 D713 D728 D25">
      <formula1>"TAK - wewnętrzny, TAK - zewnętrzny, TAK - wewnętrzny i zewnętrzny, NIE"</formula1>
    </dataValidation>
    <dataValidation type="list" allowBlank="1" showInputMessage="1" showErrorMessage="1" sqref="D40 D55 D70 D85 D100 D115 D130 D145 D160 D175 D190 D205 D220 D235 D250 D265 D280 D295 D310 D325 D340 D355 D370 D385 D400 D415 D430 D445 D460 D475 D490 D505 D520 D535 D550 D565 D580 D595 D610 D625 D640 D655 D670 D685 D700 D715 D730">
      <formula1>"TAK - wewnętrzny, TAK - zewnętrzny, TAK - wewnętrzny i zewnętrzny, NIE"</formula1>
    </dataValidation>
    <dataValidation type="list" allowBlank="1" showInputMessage="1" showErrorMessage="1" sqref="F19 F14:F17 F34 F49 F64 F79 F94 F109 F124 F139 F154 F169 F184 F199 F214 F229 F244 F259 F274 F289 F304 F319 F334 F349 F364 F379 F394 F409 F424 F439 F454 F469 F484 F499 F514 F529 F544 F559 F574 F589 F604 F619 F634 F649 F664 F679 F694 F709 F724 F739 F29:F32 F44:F47 F59:F62 F74:F77 F89:F92 F104:F107 F119:F122 F134:F137 F149:F152 F164:F167 F179:F182 F194:F197 F209:F212 F224:F227 F239:F242 F254:F257 F269:F272 F284:F287 F299:F302 F314:F317 F329:F332 F344:F347 F359:F362 F374:F377 F389:F392 F404:F407 F419:F422 F434:F437 F449:F452 F464:F467 F479:F482 F494:F497 F509:F512 F524:F527 F539:F542 F554:F557 F569:F572 F584:F587 F599:F602 F614:F617 F629:F632 F644:F647 F659:F662 F674:F677 F689:F692 F704:F707 F719:F722 F734:F737">
      <formula1>"TAK - uruchamiana automatycznie, TAK - uruchamiana ręcznie, NIE"</formula1>
    </dataValidation>
    <dataValidation type="list" allowBlank="1" showInputMessage="1" showErrorMessage="1" sqref="D5:D6 F12 F10 F8 F5:F6 D12:D14 D27:D29 D42:D44 D57:D59 D72:D74 D87:D89 D102:D104 D117:D119 D132:D134 D147:D149 D162:D164 D177:D179 D192:D194 D207:D209 D222:D224 D237:D239 D252:D254 D267:D269 D282:D284 D297:D299 D312:D314 D327:D329 D342:D344 D357:D359 D372:D374 D387:D389 D402:D404 D417:D419 D432:D434 D447:D449 D462:D464 D477:D479 D492:D494 D507:D509 D522:D524 D537:D539 D552:D554 D567:D569 D582:D584 D597:D599 D612:D614 D627:D629 D642:D644 D657:D659 D672:D674 D687:D689 D702:D704 D717:D719 D732:D734 D20:D21 D35:D36 D50:D51 D65:D66 D80:D81 D95:D96 D110:D111 D125:D126 D140:D141 D155:D156 D170:D171 D185:D186 D200:D201 D215:D216 D230:D231 D245:D246 D260:D261 D275:D276 D290:D291 D305:D306 D320:D321 D335:D336 D350:D351 D365:D366 D380:D381 D395:D396 D410:D411 D425:D426 D440:D441 D455:D456 D470:D471 D485:D486 D500:D501 D515:D516 D530:D531 D545:D546 D560:D561 D575:D576 D590:D591 D605:D606 D620:D621 D635:D636 D650:D651 D665:D666 D680:D681 D695:D696">
      <formula1>"TAK, NIE"</formula1>
    </dataValidation>
    <dataValidation type="list" allowBlank="1" showInputMessage="1" showErrorMessage="1" sqref="D710:D711 D725:D726 F27 F42 F57 F72 F87 F102 F117 F132 F147 F162 F177 F192 F207 F222 F237 F252 F267 F282 F297 F312 F327 F342 F357 F372 F387 F402 F417 F432 F447 F462 F477 F492 F507 F522 F537 F552 F567 F582 F597 F612 F627 F642 F657 F672 F687 F702 F717 F732 F25 F40 F55 F70 F85 F100 F115 F130 F145 F160 F175 F190 F205 F220 F235 F250 F265 F280 F295 F310 F325 F340 F355 F370 F385 F400 F415 F430 F445 F460 F475 F490 F505 F520 F535 F550 F565 F580 F595 F610 F625 F640 F655 F670 F685 F700 F715 F730 F23 F38">
      <formula1>"TAK, NIE"</formula1>
    </dataValidation>
    <dataValidation type="list" allowBlank="1" showInputMessage="1" showErrorMessage="1" sqref="F53 F68 F83 F98 F113 F128 F143 F158 F173 F188 F203 F218 F233 F248 F263 F278 F293 F308 F323 F338 F353 F368 F383 F398 F413 F428 F443 F458 F473 F488 F503 F518 F533 F548 F563 F578 F593 F608 F623 F638 F653 F668 F683 F698 F713 F728 F20:F21 F35:F36 F50:F51 F65:F66 F80:F81 F95:F96 F110:F111 F125:F126 F140:F141 F155:F156 F170 F185 F200 F215 F230 F245 F260 F275 F290 F305 F320 F470 F485">
      <formula1>"TAK, NIE"</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19"/>
  <sheetViews>
    <sheetView zoomScale="110" zoomScaleNormal="110" zoomScaleSheetLayoutView="70" zoomScalePageLayoutView="0" workbookViewId="0" topLeftCell="A13">
      <selection activeCell="C20" sqref="C20"/>
    </sheetView>
  </sheetViews>
  <sheetFormatPr defaultColWidth="0" defaultRowHeight="12.75" zeroHeight="1"/>
  <cols>
    <col min="1" max="1" width="50.28125" style="27" customWidth="1"/>
    <col min="2" max="2" width="27.28125" style="27" customWidth="1"/>
    <col min="3" max="3" width="29.28125" style="27" customWidth="1"/>
    <col min="4" max="16384" width="11.421875" style="27" hidden="1" customWidth="1"/>
  </cols>
  <sheetData>
    <row r="1" spans="1:3" s="29" customFormat="1" ht="15.75">
      <c r="A1" s="28"/>
      <c r="B1" s="465"/>
      <c r="C1" s="465"/>
    </row>
    <row r="2" spans="1:3" s="29" customFormat="1" ht="15.75">
      <c r="A2" s="466"/>
      <c r="B2" s="466"/>
      <c r="C2" s="466"/>
    </row>
    <row r="3" spans="1:3" s="29" customFormat="1" ht="15.75">
      <c r="A3" s="467"/>
      <c r="B3" s="467"/>
      <c r="C3" s="467"/>
    </row>
    <row r="4" spans="1:3" s="29" customFormat="1" ht="15.75">
      <c r="A4" s="468" t="s">
        <v>199</v>
      </c>
      <c r="B4" s="468"/>
      <c r="C4" s="468"/>
    </row>
    <row r="5" spans="1:3" s="29" customFormat="1" ht="15.75">
      <c r="A5" s="30"/>
      <c r="B5" s="30"/>
      <c r="C5" s="30"/>
    </row>
    <row r="6" spans="1:3" s="29" customFormat="1" ht="15.75">
      <c r="A6" s="31"/>
      <c r="B6" s="469"/>
      <c r="C6" s="469"/>
    </row>
    <row r="7" spans="1:3" s="29" customFormat="1" ht="15.75">
      <c r="A7" s="32"/>
      <c r="B7" s="33"/>
      <c r="C7" s="33"/>
    </row>
    <row r="8" spans="1:3" s="29" customFormat="1" ht="75" customHeight="1">
      <c r="A8" s="34" t="s">
        <v>200</v>
      </c>
      <c r="B8" s="34" t="s">
        <v>201</v>
      </c>
      <c r="C8" s="34" t="s">
        <v>202</v>
      </c>
    </row>
    <row r="9" spans="1:3" s="29" customFormat="1" ht="32.25" customHeight="1">
      <c r="A9" s="35" t="s">
        <v>203</v>
      </c>
      <c r="B9" s="36">
        <v>422963.18</v>
      </c>
      <c r="C9" s="37" t="s">
        <v>204</v>
      </c>
    </row>
    <row r="10" spans="1:3" s="29" customFormat="1" ht="32.25" customHeight="1">
      <c r="A10" s="35" t="s">
        <v>205</v>
      </c>
      <c r="B10" s="36">
        <v>58388</v>
      </c>
      <c r="C10" s="37" t="s">
        <v>204</v>
      </c>
    </row>
    <row r="11" spans="1:3" s="29" customFormat="1" ht="30.75" customHeight="1">
      <c r="A11" s="35" t="s">
        <v>206</v>
      </c>
      <c r="B11" s="36">
        <v>0</v>
      </c>
      <c r="C11" s="37" t="s">
        <v>207</v>
      </c>
    </row>
    <row r="12" spans="1:3" s="29" customFormat="1" ht="30.75" customHeight="1">
      <c r="A12" s="35" t="s">
        <v>208</v>
      </c>
      <c r="B12" s="36">
        <v>236433.31</v>
      </c>
      <c r="C12" s="37" t="s">
        <v>207</v>
      </c>
    </row>
    <row r="13" spans="1:3" s="29" customFormat="1" ht="30.75" customHeight="1">
      <c r="A13" s="35" t="s">
        <v>209</v>
      </c>
      <c r="B13" s="36">
        <v>861796.72</v>
      </c>
      <c r="C13" s="37" t="s">
        <v>207</v>
      </c>
    </row>
    <row r="14" spans="1:3" s="29" customFormat="1" ht="30.75" customHeight="1">
      <c r="A14" s="35" t="s">
        <v>210</v>
      </c>
      <c r="B14" s="36">
        <v>770918.49</v>
      </c>
      <c r="C14" s="37" t="s">
        <v>204</v>
      </c>
    </row>
    <row r="15" spans="1:3" s="29" customFormat="1" ht="15.75">
      <c r="A15" s="38" t="s">
        <v>211</v>
      </c>
      <c r="B15" s="36">
        <f>SUM(B9:B14)</f>
        <v>2350499.7</v>
      </c>
      <c r="C15" s="39"/>
    </row>
    <row r="16" spans="1:3" s="29" customFormat="1" ht="30.75" customHeight="1">
      <c r="A16" s="34" t="s">
        <v>212</v>
      </c>
      <c r="B16" s="34" t="s">
        <v>213</v>
      </c>
      <c r="C16" s="34" t="s">
        <v>214</v>
      </c>
    </row>
    <row r="17" spans="1:3" s="29" customFormat="1" ht="44.25" customHeight="1">
      <c r="A17" s="35" t="s">
        <v>215</v>
      </c>
      <c r="B17" s="40">
        <v>7500</v>
      </c>
      <c r="C17" s="41" t="s">
        <v>216</v>
      </c>
    </row>
    <row r="18" ht="15.75"/>
    <row r="19" ht="15.75">
      <c r="B19" s="42">
        <f>B15+B17</f>
        <v>2357999.7</v>
      </c>
    </row>
    <row r="20" ht="15.75"/>
    <row r="21" ht="15.75"/>
    <row r="22" ht="15.75"/>
    <row r="23" ht="15.75"/>
    <row r="24" ht="15.75"/>
    <row r="25" ht="15.75"/>
    <row r="26" ht="15.75"/>
    <row r="27" ht="15.75"/>
    <row r="28" ht="15.75"/>
    <row r="29" ht="15.75"/>
    <row r="30" ht="15.75"/>
    <row r="31" ht="15.75"/>
  </sheetData>
  <sheetProtection selectLockedCells="1" selectUnlockedCells="1"/>
  <mergeCells count="5">
    <mergeCell ref="B1:C1"/>
    <mergeCell ref="A2:C2"/>
    <mergeCell ref="A3:C3"/>
    <mergeCell ref="A4:C4"/>
    <mergeCell ref="B6:C6"/>
  </mergeCells>
  <printOptions/>
  <pageMargins left="0.7" right="0.7" top="0.75" bottom="0.75" header="0.5118055555555555" footer="0.5118055555555555"/>
  <pageSetup horizontalDpi="300" verticalDpi="300" orientation="portrait" paperSize="9" scale="83" r:id="rId3"/>
  <legacyDrawing r:id="rId2"/>
</worksheet>
</file>

<file path=xl/worksheets/sheet5.xml><?xml version="1.0" encoding="utf-8"?>
<worksheet xmlns="http://schemas.openxmlformats.org/spreadsheetml/2006/main" xmlns:r="http://schemas.openxmlformats.org/officeDocument/2006/relationships">
  <dimension ref="A1:R202"/>
  <sheetViews>
    <sheetView zoomScale="110" zoomScaleNormal="110" zoomScalePageLayoutView="0" workbookViewId="0" topLeftCell="A169">
      <selection activeCell="K24" sqref="K24:M24"/>
    </sheetView>
  </sheetViews>
  <sheetFormatPr defaultColWidth="0" defaultRowHeight="12.75" zeroHeight="1"/>
  <cols>
    <col min="1" max="1" width="6.00390625" style="43" customWidth="1"/>
    <col min="2" max="2" width="24.00390625" style="44" customWidth="1"/>
    <col min="3" max="3" width="11.00390625" style="43" customWidth="1"/>
    <col min="4" max="5" width="9.140625" style="43" customWidth="1"/>
    <col min="6" max="6" width="9.140625" style="45" customWidth="1"/>
    <col min="7" max="7" width="21.140625" style="43" customWidth="1"/>
    <col min="8" max="8" width="9.140625" style="43" customWidth="1"/>
    <col min="9" max="9" width="18.28125" style="43" customWidth="1"/>
    <col min="10" max="10" width="9.140625" style="46" customWidth="1"/>
    <col min="11" max="12" width="9.140625" style="47" customWidth="1"/>
    <col min="13" max="13" width="19.28125" style="47" customWidth="1"/>
    <col min="14" max="15" width="9.140625" style="46" customWidth="1"/>
    <col min="16" max="16" width="20.00390625" style="46" customWidth="1"/>
    <col min="17" max="17" width="9.140625" style="46" customWidth="1"/>
    <col min="18" max="18" width="15.28125" style="46" customWidth="1"/>
    <col min="19" max="16384" width="11.421875" style="43" hidden="1" customWidth="1"/>
  </cols>
  <sheetData>
    <row r="1" spans="1:18" ht="14.25" customHeight="1">
      <c r="A1" s="470"/>
      <c r="B1" s="470"/>
      <c r="C1" s="471"/>
      <c r="D1" s="471"/>
      <c r="E1" s="471"/>
      <c r="F1" s="471"/>
      <c r="G1" s="471"/>
      <c r="H1" s="471"/>
      <c r="I1" s="471"/>
      <c r="J1" s="470"/>
      <c r="K1" s="470"/>
      <c r="L1" s="471"/>
      <c r="M1" s="471"/>
      <c r="N1" s="471"/>
      <c r="O1" s="471"/>
      <c r="P1" s="471"/>
      <c r="Q1" s="471"/>
      <c r="R1" s="471"/>
    </row>
    <row r="2" spans="1:18" s="46" customFormat="1" ht="14.25" customHeight="1">
      <c r="A2" s="472"/>
      <c r="B2" s="472"/>
      <c r="C2" s="472"/>
      <c r="D2" s="472"/>
      <c r="E2" s="472"/>
      <c r="F2" s="472"/>
      <c r="G2" s="472"/>
      <c r="H2" s="472"/>
      <c r="I2" s="472"/>
      <c r="J2" s="472"/>
      <c r="K2" s="472"/>
      <c r="L2" s="472"/>
      <c r="M2" s="472"/>
      <c r="N2" s="472"/>
      <c r="O2" s="472"/>
      <c r="P2" s="472"/>
      <c r="Q2" s="472"/>
      <c r="R2" s="472"/>
    </row>
    <row r="3" spans="1:18" s="46" customFormat="1" ht="14.25" customHeight="1">
      <c r="A3" s="473"/>
      <c r="B3" s="473"/>
      <c r="C3" s="473"/>
      <c r="D3" s="473"/>
      <c r="E3" s="473"/>
      <c r="F3" s="473"/>
      <c r="G3" s="473"/>
      <c r="H3" s="473"/>
      <c r="I3" s="473"/>
      <c r="J3" s="473"/>
      <c r="K3" s="473"/>
      <c r="L3" s="473"/>
      <c r="M3" s="473"/>
      <c r="N3" s="473"/>
      <c r="O3" s="473"/>
      <c r="P3" s="473"/>
      <c r="Q3" s="473"/>
      <c r="R3" s="473"/>
    </row>
    <row r="4" spans="1:18" s="50" customFormat="1" ht="35.25" customHeight="1">
      <c r="A4" s="474"/>
      <c r="B4" s="474"/>
      <c r="C4" s="474"/>
      <c r="D4" s="474"/>
      <c r="E4" s="474"/>
      <c r="F4" s="474"/>
      <c r="G4" s="474"/>
      <c r="H4" s="474"/>
      <c r="I4" s="474"/>
      <c r="J4" s="48"/>
      <c r="K4" s="49"/>
      <c r="L4" s="49"/>
      <c r="M4" s="49"/>
      <c r="N4" s="48"/>
      <c r="O4" s="48"/>
      <c r="P4" s="48"/>
      <c r="Q4" s="48"/>
      <c r="R4" s="48"/>
    </row>
    <row r="5" spans="1:18" s="46" customFormat="1" ht="14.25" customHeight="1">
      <c r="A5" s="48"/>
      <c r="B5" s="51"/>
      <c r="C5" s="48"/>
      <c r="D5" s="48"/>
      <c r="E5" s="48"/>
      <c r="F5" s="52"/>
      <c r="G5" s="48"/>
      <c r="H5" s="48"/>
      <c r="I5" s="48"/>
      <c r="J5" s="48"/>
      <c r="K5" s="49"/>
      <c r="L5" s="49"/>
      <c r="M5" s="49"/>
      <c r="N5" s="48"/>
      <c r="O5" s="48"/>
      <c r="P5" s="48"/>
      <c r="Q5" s="48"/>
      <c r="R5" s="48"/>
    </row>
    <row r="6" spans="1:13" s="46" customFormat="1" ht="14.25" customHeight="1">
      <c r="A6" s="475" t="s">
        <v>217</v>
      </c>
      <c r="B6" s="475"/>
      <c r="C6" s="475"/>
      <c r="D6" s="475"/>
      <c r="E6" s="475"/>
      <c r="F6" s="475"/>
      <c r="G6" s="475"/>
      <c r="H6" s="475"/>
      <c r="I6" s="475"/>
      <c r="K6" s="47"/>
      <c r="L6" s="47"/>
      <c r="M6" s="47"/>
    </row>
    <row r="7" spans="1:13" s="46" customFormat="1" ht="14.25" customHeight="1">
      <c r="A7" s="476"/>
      <c r="B7" s="476"/>
      <c r="C7" s="476"/>
      <c r="D7" s="476"/>
      <c r="E7" s="476"/>
      <c r="F7" s="476"/>
      <c r="G7" s="476"/>
      <c r="H7" s="476"/>
      <c r="I7" s="476"/>
      <c r="K7" s="47"/>
      <c r="L7" s="47"/>
      <c r="M7" s="47"/>
    </row>
    <row r="8" spans="1:18" ht="18.75" customHeight="1">
      <c r="A8" s="477" t="s">
        <v>218</v>
      </c>
      <c r="B8" s="477"/>
      <c r="C8" s="477"/>
      <c r="D8" s="477"/>
      <c r="E8" s="477"/>
      <c r="F8" s="477"/>
      <c r="G8" s="477"/>
      <c r="H8" s="477"/>
      <c r="I8" s="477"/>
      <c r="J8" s="433" t="s">
        <v>219</v>
      </c>
      <c r="K8" s="433"/>
      <c r="L8" s="433"/>
      <c r="M8" s="433"/>
      <c r="N8" s="433"/>
      <c r="O8" s="433"/>
      <c r="P8" s="433"/>
      <c r="Q8" s="433"/>
      <c r="R8" s="433"/>
    </row>
    <row r="9" spans="1:18" ht="14.25" customHeight="1">
      <c r="A9" s="478" t="s">
        <v>220</v>
      </c>
      <c r="B9" s="478"/>
      <c r="C9" s="478"/>
      <c r="D9" s="478"/>
      <c r="E9" s="478"/>
      <c r="F9" s="478"/>
      <c r="G9" s="478"/>
      <c r="H9" s="478"/>
      <c r="I9" s="478"/>
      <c r="J9" s="433"/>
      <c r="K9" s="433"/>
      <c r="L9" s="433"/>
      <c r="M9" s="433"/>
      <c r="N9" s="433"/>
      <c r="O9" s="433"/>
      <c r="P9" s="433"/>
      <c r="Q9" s="433"/>
      <c r="R9" s="433"/>
    </row>
    <row r="10" spans="1:18" ht="24" customHeight="1">
      <c r="A10" s="479" t="s">
        <v>221</v>
      </c>
      <c r="B10" s="479"/>
      <c r="C10" s="479"/>
      <c r="D10" s="479"/>
      <c r="E10" s="479"/>
      <c r="F10" s="479"/>
      <c r="G10" s="479"/>
      <c r="H10" s="479"/>
      <c r="I10" s="479"/>
      <c r="J10" s="479" t="s">
        <v>222</v>
      </c>
      <c r="K10" s="479"/>
      <c r="L10" s="479"/>
      <c r="M10" s="479"/>
      <c r="N10" s="479"/>
      <c r="O10" s="479"/>
      <c r="P10" s="479"/>
      <c r="Q10" s="479"/>
      <c r="R10" s="479"/>
    </row>
    <row r="11" spans="1:18" ht="69.75" customHeight="1">
      <c r="A11" s="53" t="s">
        <v>5</v>
      </c>
      <c r="B11" s="54" t="s">
        <v>223</v>
      </c>
      <c r="C11" s="54" t="s">
        <v>224</v>
      </c>
      <c r="D11" s="480" t="s">
        <v>225</v>
      </c>
      <c r="E11" s="480"/>
      <c r="F11" s="480"/>
      <c r="G11" s="54" t="s">
        <v>226</v>
      </c>
      <c r="H11" s="481" t="s">
        <v>227</v>
      </c>
      <c r="I11" s="481"/>
      <c r="J11" s="55" t="s">
        <v>5</v>
      </c>
      <c r="K11" s="482" t="s">
        <v>228</v>
      </c>
      <c r="L11" s="482"/>
      <c r="M11" s="482"/>
      <c r="N11" s="483" t="s">
        <v>224</v>
      </c>
      <c r="O11" s="483"/>
      <c r="P11" s="56" t="s">
        <v>226</v>
      </c>
      <c r="Q11" s="484" t="s">
        <v>225</v>
      </c>
      <c r="R11" s="484"/>
    </row>
    <row r="12" spans="1:18" ht="15" customHeight="1">
      <c r="A12" s="57">
        <v>1</v>
      </c>
      <c r="B12" s="58" t="s">
        <v>229</v>
      </c>
      <c r="C12" s="59">
        <v>2016</v>
      </c>
      <c r="D12" s="485">
        <v>1757.72</v>
      </c>
      <c r="E12" s="485"/>
      <c r="F12" s="485"/>
      <c r="G12" s="60" t="s">
        <v>128</v>
      </c>
      <c r="H12" s="486" t="s">
        <v>230</v>
      </c>
      <c r="I12" s="486"/>
      <c r="J12" s="57">
        <v>1</v>
      </c>
      <c r="K12" s="487" t="s">
        <v>231</v>
      </c>
      <c r="L12" s="487"/>
      <c r="M12" s="487"/>
      <c r="N12" s="488">
        <v>2016</v>
      </c>
      <c r="O12" s="488"/>
      <c r="P12" s="62" t="s">
        <v>128</v>
      </c>
      <c r="Q12" s="489">
        <v>2524.39</v>
      </c>
      <c r="R12" s="489"/>
    </row>
    <row r="13" spans="1:18" ht="15" customHeight="1">
      <c r="A13" s="63">
        <v>2</v>
      </c>
      <c r="B13" s="64" t="s">
        <v>232</v>
      </c>
      <c r="C13" s="59">
        <v>2016</v>
      </c>
      <c r="D13" s="485">
        <v>706.5</v>
      </c>
      <c r="E13" s="485"/>
      <c r="F13" s="485"/>
      <c r="G13" s="62" t="s">
        <v>128</v>
      </c>
      <c r="H13" s="486" t="s">
        <v>230</v>
      </c>
      <c r="I13" s="486"/>
      <c r="J13" s="63">
        <v>2</v>
      </c>
      <c r="K13" s="490" t="s">
        <v>231</v>
      </c>
      <c r="L13" s="490"/>
      <c r="M13" s="490"/>
      <c r="N13" s="491">
        <v>2016</v>
      </c>
      <c r="O13" s="491"/>
      <c r="P13" s="62" t="s">
        <v>128</v>
      </c>
      <c r="Q13" s="489">
        <v>2524.39</v>
      </c>
      <c r="R13" s="489"/>
    </row>
    <row r="14" spans="1:18" ht="15" customHeight="1">
      <c r="A14" s="63">
        <v>3</v>
      </c>
      <c r="B14" s="64" t="s">
        <v>233</v>
      </c>
      <c r="C14" s="59">
        <v>2016</v>
      </c>
      <c r="D14" s="485">
        <v>205.69</v>
      </c>
      <c r="E14" s="485"/>
      <c r="F14" s="485"/>
      <c r="G14" s="62" t="s">
        <v>128</v>
      </c>
      <c r="H14" s="486" t="s">
        <v>230</v>
      </c>
      <c r="I14" s="486"/>
      <c r="J14" s="63">
        <v>3</v>
      </c>
      <c r="K14" s="490" t="s">
        <v>231</v>
      </c>
      <c r="L14" s="490"/>
      <c r="M14" s="490"/>
      <c r="N14" s="491">
        <v>2016</v>
      </c>
      <c r="O14" s="491"/>
      <c r="P14" s="62" t="s">
        <v>128</v>
      </c>
      <c r="Q14" s="489">
        <v>2524.39</v>
      </c>
      <c r="R14" s="489"/>
    </row>
    <row r="15" spans="1:18" ht="15" customHeight="1">
      <c r="A15" s="63">
        <v>4</v>
      </c>
      <c r="B15" s="64" t="s">
        <v>229</v>
      </c>
      <c r="C15" s="59">
        <v>2016</v>
      </c>
      <c r="D15" s="485">
        <v>1757.72</v>
      </c>
      <c r="E15" s="485"/>
      <c r="F15" s="485"/>
      <c r="G15" s="62" t="s">
        <v>128</v>
      </c>
      <c r="H15" s="486" t="s">
        <v>230</v>
      </c>
      <c r="I15" s="486"/>
      <c r="J15" s="63">
        <v>4</v>
      </c>
      <c r="K15" s="490" t="s">
        <v>231</v>
      </c>
      <c r="L15" s="490"/>
      <c r="M15" s="490"/>
      <c r="N15" s="491">
        <v>2016</v>
      </c>
      <c r="O15" s="491"/>
      <c r="P15" s="62" t="s">
        <v>128</v>
      </c>
      <c r="Q15" s="492">
        <v>2524.39</v>
      </c>
      <c r="R15" s="492"/>
    </row>
    <row r="16" spans="1:18" ht="15" customHeight="1">
      <c r="A16" s="63">
        <v>5</v>
      </c>
      <c r="B16" s="64" t="s">
        <v>232</v>
      </c>
      <c r="C16" s="59">
        <v>2016</v>
      </c>
      <c r="D16" s="485">
        <v>706.5</v>
      </c>
      <c r="E16" s="485"/>
      <c r="F16" s="485"/>
      <c r="G16" s="62" t="s">
        <v>128</v>
      </c>
      <c r="H16" s="486" t="s">
        <v>230</v>
      </c>
      <c r="I16" s="486"/>
      <c r="J16" s="63">
        <v>5</v>
      </c>
      <c r="K16" s="490" t="s">
        <v>231</v>
      </c>
      <c r="L16" s="490"/>
      <c r="M16" s="490"/>
      <c r="N16" s="491">
        <v>2016</v>
      </c>
      <c r="O16" s="491"/>
      <c r="P16" s="62" t="s">
        <v>128</v>
      </c>
      <c r="Q16" s="492">
        <v>2524.39</v>
      </c>
      <c r="R16" s="492"/>
    </row>
    <row r="17" spans="1:18" ht="15" customHeight="1">
      <c r="A17" s="63">
        <v>6</v>
      </c>
      <c r="B17" s="64" t="s">
        <v>233</v>
      </c>
      <c r="C17" s="59">
        <v>2016</v>
      </c>
      <c r="D17" s="485">
        <v>205.69</v>
      </c>
      <c r="E17" s="485"/>
      <c r="F17" s="485"/>
      <c r="G17" s="62" t="s">
        <v>128</v>
      </c>
      <c r="H17" s="486" t="s">
        <v>230</v>
      </c>
      <c r="I17" s="486"/>
      <c r="J17" s="63">
        <v>6</v>
      </c>
      <c r="K17" s="490" t="s">
        <v>231</v>
      </c>
      <c r="L17" s="490"/>
      <c r="M17" s="490"/>
      <c r="N17" s="491">
        <v>2016</v>
      </c>
      <c r="O17" s="491"/>
      <c r="P17" s="62" t="s">
        <v>128</v>
      </c>
      <c r="Q17" s="492">
        <v>2524.39</v>
      </c>
      <c r="R17" s="492"/>
    </row>
    <row r="18" spans="1:18" ht="15" customHeight="1">
      <c r="A18" s="63">
        <v>7</v>
      </c>
      <c r="B18" s="64" t="s">
        <v>234</v>
      </c>
      <c r="C18" s="59">
        <v>2016</v>
      </c>
      <c r="D18" s="485">
        <v>893.5</v>
      </c>
      <c r="E18" s="485"/>
      <c r="F18" s="485"/>
      <c r="G18" s="62" t="s">
        <v>128</v>
      </c>
      <c r="H18" s="486" t="s">
        <v>230</v>
      </c>
      <c r="I18" s="486"/>
      <c r="J18" s="63">
        <v>7</v>
      </c>
      <c r="K18" s="490" t="s">
        <v>231</v>
      </c>
      <c r="L18" s="490"/>
      <c r="M18" s="490"/>
      <c r="N18" s="491">
        <v>2016</v>
      </c>
      <c r="O18" s="491"/>
      <c r="P18" s="62" t="s">
        <v>128</v>
      </c>
      <c r="Q18" s="492">
        <v>2524.39</v>
      </c>
      <c r="R18" s="492"/>
    </row>
    <row r="19" spans="1:18" ht="15" customHeight="1">
      <c r="A19" s="63">
        <v>8</v>
      </c>
      <c r="B19" s="64" t="s">
        <v>229</v>
      </c>
      <c r="C19" s="59">
        <v>2016</v>
      </c>
      <c r="D19" s="485">
        <v>1757.72</v>
      </c>
      <c r="E19" s="485"/>
      <c r="F19" s="485"/>
      <c r="G19" s="62" t="s">
        <v>128</v>
      </c>
      <c r="H19" s="486" t="s">
        <v>230</v>
      </c>
      <c r="I19" s="486"/>
      <c r="J19" s="63">
        <v>8</v>
      </c>
      <c r="K19" s="490" t="s">
        <v>231</v>
      </c>
      <c r="L19" s="490"/>
      <c r="M19" s="490"/>
      <c r="N19" s="491">
        <v>2016</v>
      </c>
      <c r="O19" s="491"/>
      <c r="P19" s="62" t="s">
        <v>128</v>
      </c>
      <c r="Q19" s="492">
        <v>2524.39</v>
      </c>
      <c r="R19" s="492"/>
    </row>
    <row r="20" spans="1:18" ht="15" customHeight="1">
      <c r="A20" s="63">
        <v>9</v>
      </c>
      <c r="B20" s="64" t="s">
        <v>232</v>
      </c>
      <c r="C20" s="59">
        <v>2016</v>
      </c>
      <c r="D20" s="485">
        <v>706.5</v>
      </c>
      <c r="E20" s="485"/>
      <c r="F20" s="485"/>
      <c r="G20" s="62" t="s">
        <v>128</v>
      </c>
      <c r="H20" s="486" t="s">
        <v>230</v>
      </c>
      <c r="I20" s="486"/>
      <c r="J20" s="63">
        <v>9</v>
      </c>
      <c r="K20" s="490" t="s">
        <v>231</v>
      </c>
      <c r="L20" s="490"/>
      <c r="M20" s="490"/>
      <c r="N20" s="491">
        <v>2016</v>
      </c>
      <c r="O20" s="491"/>
      <c r="P20" s="62" t="s">
        <v>128</v>
      </c>
      <c r="Q20" s="492">
        <v>2524.39</v>
      </c>
      <c r="R20" s="492"/>
    </row>
    <row r="21" spans="1:18" ht="15" customHeight="1">
      <c r="A21" s="63">
        <v>10</v>
      </c>
      <c r="B21" s="64" t="s">
        <v>233</v>
      </c>
      <c r="C21" s="59">
        <v>2016</v>
      </c>
      <c r="D21" s="485">
        <v>205.69</v>
      </c>
      <c r="E21" s="485"/>
      <c r="F21" s="485"/>
      <c r="G21" s="62" t="s">
        <v>128</v>
      </c>
      <c r="H21" s="486" t="s">
        <v>230</v>
      </c>
      <c r="I21" s="486"/>
      <c r="J21" s="63">
        <v>10</v>
      </c>
      <c r="K21" s="490" t="s">
        <v>231</v>
      </c>
      <c r="L21" s="490"/>
      <c r="M21" s="490"/>
      <c r="N21" s="491">
        <v>2016</v>
      </c>
      <c r="O21" s="491"/>
      <c r="P21" s="62" t="s">
        <v>128</v>
      </c>
      <c r="Q21" s="492">
        <v>2524.39</v>
      </c>
      <c r="R21" s="492"/>
    </row>
    <row r="22" spans="1:18" ht="15" customHeight="1">
      <c r="A22" s="63">
        <v>11</v>
      </c>
      <c r="B22" s="64" t="s">
        <v>229</v>
      </c>
      <c r="C22" s="59">
        <v>2016</v>
      </c>
      <c r="D22" s="485">
        <v>1757.72</v>
      </c>
      <c r="E22" s="485"/>
      <c r="F22" s="485"/>
      <c r="G22" s="62" t="s">
        <v>128</v>
      </c>
      <c r="H22" s="486" t="s">
        <v>230</v>
      </c>
      <c r="I22" s="486"/>
      <c r="J22" s="63">
        <v>11</v>
      </c>
      <c r="K22" s="490" t="s">
        <v>231</v>
      </c>
      <c r="L22" s="490"/>
      <c r="M22" s="490"/>
      <c r="N22" s="491">
        <v>2017</v>
      </c>
      <c r="O22" s="491"/>
      <c r="P22" s="62" t="s">
        <v>128</v>
      </c>
      <c r="Q22" s="492">
        <v>2524.39</v>
      </c>
      <c r="R22" s="492"/>
    </row>
    <row r="23" spans="1:18" ht="15" customHeight="1">
      <c r="A23" s="63">
        <v>12</v>
      </c>
      <c r="B23" s="64" t="s">
        <v>232</v>
      </c>
      <c r="C23" s="59">
        <v>2016</v>
      </c>
      <c r="D23" s="485">
        <v>706.5</v>
      </c>
      <c r="E23" s="485"/>
      <c r="F23" s="485"/>
      <c r="G23" s="62" t="s">
        <v>128</v>
      </c>
      <c r="H23" s="486" t="s">
        <v>230</v>
      </c>
      <c r="I23" s="486"/>
      <c r="J23" s="63">
        <v>12</v>
      </c>
      <c r="K23" s="490"/>
      <c r="L23" s="490"/>
      <c r="M23" s="490"/>
      <c r="N23" s="491"/>
      <c r="O23" s="491"/>
      <c r="P23" s="62"/>
      <c r="Q23" s="492"/>
      <c r="R23" s="492"/>
    </row>
    <row r="24" spans="1:18" ht="15" customHeight="1">
      <c r="A24" s="63">
        <v>13</v>
      </c>
      <c r="B24" s="64" t="s">
        <v>233</v>
      </c>
      <c r="C24" s="59">
        <v>2016</v>
      </c>
      <c r="D24" s="485">
        <v>205.69</v>
      </c>
      <c r="E24" s="485"/>
      <c r="F24" s="485"/>
      <c r="G24" s="62" t="s">
        <v>128</v>
      </c>
      <c r="H24" s="486" t="s">
        <v>230</v>
      </c>
      <c r="I24" s="486"/>
      <c r="J24" s="63">
        <v>13</v>
      </c>
      <c r="K24" s="493" t="s">
        <v>235</v>
      </c>
      <c r="L24" s="493"/>
      <c r="M24" s="493"/>
      <c r="N24" s="491">
        <v>2015</v>
      </c>
      <c r="O24" s="491"/>
      <c r="P24" s="62" t="s">
        <v>128</v>
      </c>
      <c r="Q24" s="492">
        <v>5569.11</v>
      </c>
      <c r="R24" s="492"/>
    </row>
    <row r="25" spans="1:18" ht="15" customHeight="1">
      <c r="A25" s="63">
        <v>14</v>
      </c>
      <c r="B25" s="64" t="s">
        <v>234</v>
      </c>
      <c r="C25" s="59">
        <v>2016</v>
      </c>
      <c r="D25" s="485">
        <v>893.5</v>
      </c>
      <c r="E25" s="485"/>
      <c r="F25" s="485"/>
      <c r="G25" s="62" t="s">
        <v>128</v>
      </c>
      <c r="H25" s="494" t="s">
        <v>236</v>
      </c>
      <c r="I25" s="494"/>
      <c r="J25" s="63">
        <v>14</v>
      </c>
      <c r="K25" s="493" t="s">
        <v>237</v>
      </c>
      <c r="L25" s="493"/>
      <c r="M25" s="493"/>
      <c r="N25" s="491">
        <v>2016</v>
      </c>
      <c r="O25" s="491"/>
      <c r="P25" s="62" t="s">
        <v>128</v>
      </c>
      <c r="Q25" s="492">
        <v>8850</v>
      </c>
      <c r="R25" s="492"/>
    </row>
    <row r="26" spans="1:18" ht="15" customHeight="1">
      <c r="A26" s="63">
        <v>15</v>
      </c>
      <c r="B26" s="64" t="s">
        <v>229</v>
      </c>
      <c r="C26" s="59">
        <v>2016</v>
      </c>
      <c r="D26" s="485">
        <v>1757.72</v>
      </c>
      <c r="E26" s="485"/>
      <c r="F26" s="485"/>
      <c r="G26" s="62" t="s">
        <v>128</v>
      </c>
      <c r="H26" s="495" t="s">
        <v>238</v>
      </c>
      <c r="I26" s="495"/>
      <c r="J26" s="63">
        <v>15</v>
      </c>
      <c r="K26" s="493"/>
      <c r="L26" s="493"/>
      <c r="M26" s="493"/>
      <c r="N26" s="491"/>
      <c r="O26" s="491"/>
      <c r="P26" s="62"/>
      <c r="Q26" s="492"/>
      <c r="R26" s="492"/>
    </row>
    <row r="27" spans="1:18" ht="15" customHeight="1">
      <c r="A27" s="63">
        <v>16</v>
      </c>
      <c r="B27" s="64" t="s">
        <v>232</v>
      </c>
      <c r="C27" s="59">
        <v>2016</v>
      </c>
      <c r="D27" s="485">
        <v>706.5</v>
      </c>
      <c r="E27" s="485"/>
      <c r="F27" s="485"/>
      <c r="G27" s="62" t="s">
        <v>128</v>
      </c>
      <c r="H27" s="495" t="s">
        <v>239</v>
      </c>
      <c r="I27" s="495"/>
      <c r="J27" s="63">
        <v>16</v>
      </c>
      <c r="K27" s="490" t="s">
        <v>595</v>
      </c>
      <c r="L27" s="490"/>
      <c r="M27" s="490"/>
      <c r="N27" s="491">
        <v>2019</v>
      </c>
      <c r="O27" s="491"/>
      <c r="P27" s="62" t="s">
        <v>128</v>
      </c>
      <c r="Q27" s="492">
        <v>1300</v>
      </c>
      <c r="R27" s="492"/>
    </row>
    <row r="28" spans="1:18" ht="15" customHeight="1">
      <c r="A28" s="63">
        <v>17</v>
      </c>
      <c r="B28" s="64" t="s">
        <v>233</v>
      </c>
      <c r="C28" s="66">
        <v>2016</v>
      </c>
      <c r="D28" s="485">
        <v>205.69</v>
      </c>
      <c r="E28" s="485"/>
      <c r="F28" s="485"/>
      <c r="G28" s="62" t="s">
        <v>128</v>
      </c>
      <c r="H28" s="495" t="s">
        <v>240</v>
      </c>
      <c r="I28" s="495"/>
      <c r="J28" s="63">
        <v>17</v>
      </c>
      <c r="K28" s="490" t="s">
        <v>595</v>
      </c>
      <c r="L28" s="490"/>
      <c r="M28" s="490"/>
      <c r="N28" s="491">
        <v>2019</v>
      </c>
      <c r="O28" s="491"/>
      <c r="P28" s="62" t="s">
        <v>128</v>
      </c>
      <c r="Q28" s="492">
        <v>1300</v>
      </c>
      <c r="R28" s="492"/>
    </row>
    <row r="29" spans="1:18" ht="15" customHeight="1">
      <c r="A29" s="63">
        <v>18</v>
      </c>
      <c r="B29" s="64" t="s">
        <v>234</v>
      </c>
      <c r="C29" s="66">
        <v>2016</v>
      </c>
      <c r="D29" s="485">
        <v>893.5</v>
      </c>
      <c r="E29" s="485"/>
      <c r="F29" s="485"/>
      <c r="G29" s="62" t="s">
        <v>128</v>
      </c>
      <c r="H29" s="496" t="s">
        <v>238</v>
      </c>
      <c r="I29" s="496"/>
      <c r="J29" s="63">
        <v>18</v>
      </c>
      <c r="K29" s="490"/>
      <c r="L29" s="490"/>
      <c r="M29" s="490"/>
      <c r="N29" s="491"/>
      <c r="O29" s="491"/>
      <c r="P29" s="62"/>
      <c r="Q29" s="492"/>
      <c r="R29" s="492"/>
    </row>
    <row r="30" spans="1:18" ht="15" customHeight="1">
      <c r="A30" s="63">
        <v>19</v>
      </c>
      <c r="B30" s="64" t="s">
        <v>229</v>
      </c>
      <c r="C30" s="66">
        <v>2016</v>
      </c>
      <c r="D30" s="485">
        <v>2162</v>
      </c>
      <c r="E30" s="485"/>
      <c r="F30" s="485"/>
      <c r="G30" s="62" t="s">
        <v>128</v>
      </c>
      <c r="H30" s="496" t="s">
        <v>238</v>
      </c>
      <c r="I30" s="496"/>
      <c r="J30" s="63">
        <v>19</v>
      </c>
      <c r="K30" s="490"/>
      <c r="L30" s="490"/>
      <c r="M30" s="490"/>
      <c r="N30" s="491"/>
      <c r="O30" s="491"/>
      <c r="P30" s="62"/>
      <c r="Q30" s="492"/>
      <c r="R30" s="492"/>
    </row>
    <row r="31" spans="1:18" ht="15" customHeight="1">
      <c r="A31" s="63">
        <v>20</v>
      </c>
      <c r="B31" s="64" t="s">
        <v>232</v>
      </c>
      <c r="C31" s="66">
        <v>2016</v>
      </c>
      <c r="D31" s="485">
        <v>869</v>
      </c>
      <c r="E31" s="485"/>
      <c r="F31" s="485"/>
      <c r="G31" s="62" t="s">
        <v>128</v>
      </c>
      <c r="H31" s="496" t="s">
        <v>238</v>
      </c>
      <c r="I31" s="496"/>
      <c r="J31" s="63">
        <v>20</v>
      </c>
      <c r="K31" s="493"/>
      <c r="L31" s="493"/>
      <c r="M31" s="493"/>
      <c r="N31" s="497"/>
      <c r="O31" s="497"/>
      <c r="P31" s="62"/>
      <c r="Q31" s="498"/>
      <c r="R31" s="498"/>
    </row>
    <row r="32" spans="1:18" ht="15" customHeight="1">
      <c r="A32" s="63">
        <v>21</v>
      </c>
      <c r="B32" s="64" t="s">
        <v>233</v>
      </c>
      <c r="C32" s="66">
        <v>2016</v>
      </c>
      <c r="D32" s="485">
        <v>253</v>
      </c>
      <c r="E32" s="485"/>
      <c r="F32" s="485"/>
      <c r="G32" s="62" t="s">
        <v>128</v>
      </c>
      <c r="H32" s="496" t="s">
        <v>238</v>
      </c>
      <c r="I32" s="496"/>
      <c r="J32" s="63">
        <v>21</v>
      </c>
      <c r="K32" s="493"/>
      <c r="L32" s="493"/>
      <c r="M32" s="493"/>
      <c r="N32" s="497"/>
      <c r="O32" s="497"/>
      <c r="P32" s="62"/>
      <c r="Q32" s="498"/>
      <c r="R32" s="498"/>
    </row>
    <row r="33" spans="1:18" ht="15" customHeight="1">
      <c r="A33" s="63">
        <v>22</v>
      </c>
      <c r="B33" s="64" t="s">
        <v>229</v>
      </c>
      <c r="C33" s="66">
        <v>2016</v>
      </c>
      <c r="D33" s="485">
        <v>1757.72</v>
      </c>
      <c r="E33" s="485"/>
      <c r="F33" s="485"/>
      <c r="G33" s="62" t="s">
        <v>128</v>
      </c>
      <c r="H33" s="496" t="s">
        <v>238</v>
      </c>
      <c r="I33" s="496"/>
      <c r="J33" s="63">
        <v>22</v>
      </c>
      <c r="K33" s="493"/>
      <c r="L33" s="493"/>
      <c r="M33" s="493"/>
      <c r="N33" s="497"/>
      <c r="O33" s="497"/>
      <c r="P33" s="62"/>
      <c r="Q33" s="498"/>
      <c r="R33" s="498"/>
    </row>
    <row r="34" spans="1:18" ht="15" customHeight="1">
      <c r="A34" s="63">
        <v>23</v>
      </c>
      <c r="B34" s="64" t="s">
        <v>232</v>
      </c>
      <c r="C34" s="66">
        <v>2016</v>
      </c>
      <c r="D34" s="485">
        <v>706.5</v>
      </c>
      <c r="E34" s="485"/>
      <c r="F34" s="485"/>
      <c r="G34" s="62" t="s">
        <v>128</v>
      </c>
      <c r="H34" s="496" t="s">
        <v>238</v>
      </c>
      <c r="I34" s="496"/>
      <c r="J34" s="63">
        <v>23</v>
      </c>
      <c r="K34" s="493"/>
      <c r="L34" s="493"/>
      <c r="M34" s="493"/>
      <c r="N34" s="497"/>
      <c r="O34" s="497"/>
      <c r="P34" s="62"/>
      <c r="Q34" s="498"/>
      <c r="R34" s="498"/>
    </row>
    <row r="35" spans="1:18" ht="15" customHeight="1">
      <c r="A35" s="63">
        <v>24</v>
      </c>
      <c r="B35" s="64" t="s">
        <v>233</v>
      </c>
      <c r="C35" s="66">
        <v>2016</v>
      </c>
      <c r="D35" s="485">
        <v>205.69</v>
      </c>
      <c r="E35" s="485"/>
      <c r="F35" s="485"/>
      <c r="G35" s="62" t="s">
        <v>128</v>
      </c>
      <c r="H35" s="496" t="s">
        <v>238</v>
      </c>
      <c r="I35" s="496"/>
      <c r="J35" s="63">
        <v>24</v>
      </c>
      <c r="K35" s="493"/>
      <c r="L35" s="493"/>
      <c r="M35" s="493"/>
      <c r="N35" s="497"/>
      <c r="O35" s="497"/>
      <c r="P35" s="62"/>
      <c r="Q35" s="498"/>
      <c r="R35" s="498"/>
    </row>
    <row r="36" spans="1:18" ht="15" customHeight="1">
      <c r="A36" s="63">
        <v>25</v>
      </c>
      <c r="B36" s="64" t="s">
        <v>241</v>
      </c>
      <c r="C36" s="66">
        <v>2016</v>
      </c>
      <c r="D36" s="485">
        <v>585</v>
      </c>
      <c r="E36" s="485"/>
      <c r="F36" s="485"/>
      <c r="G36" s="62" t="s">
        <v>128</v>
      </c>
      <c r="H36" s="496" t="s">
        <v>238</v>
      </c>
      <c r="I36" s="496"/>
      <c r="J36" s="63">
        <v>25</v>
      </c>
      <c r="K36" s="493"/>
      <c r="L36" s="493"/>
      <c r="M36" s="493"/>
      <c r="N36" s="497"/>
      <c r="O36" s="497"/>
      <c r="P36" s="62"/>
      <c r="Q36" s="498"/>
      <c r="R36" s="498"/>
    </row>
    <row r="37" spans="1:18" ht="15" customHeight="1">
      <c r="A37" s="63">
        <v>26</v>
      </c>
      <c r="B37" s="64" t="s">
        <v>241</v>
      </c>
      <c r="C37" s="66">
        <v>2016</v>
      </c>
      <c r="D37" s="485">
        <v>475.61</v>
      </c>
      <c r="E37" s="485"/>
      <c r="F37" s="485"/>
      <c r="G37" s="62" t="s">
        <v>128</v>
      </c>
      <c r="H37" s="496" t="s">
        <v>238</v>
      </c>
      <c r="I37" s="496"/>
      <c r="J37" s="63">
        <v>26</v>
      </c>
      <c r="K37" s="493"/>
      <c r="L37" s="493"/>
      <c r="M37" s="493"/>
      <c r="N37" s="497"/>
      <c r="O37" s="497"/>
      <c r="P37" s="62"/>
      <c r="Q37" s="498"/>
      <c r="R37" s="498"/>
    </row>
    <row r="38" spans="1:18" ht="15" customHeight="1">
      <c r="A38" s="63">
        <v>27</v>
      </c>
      <c r="B38" s="64" t="s">
        <v>242</v>
      </c>
      <c r="C38" s="66">
        <v>2016</v>
      </c>
      <c r="D38" s="485">
        <v>1855.28</v>
      </c>
      <c r="E38" s="485"/>
      <c r="F38" s="485"/>
      <c r="G38" s="62" t="s">
        <v>128</v>
      </c>
      <c r="H38" s="496" t="s">
        <v>238</v>
      </c>
      <c r="I38" s="496"/>
      <c r="J38" s="63">
        <v>27</v>
      </c>
      <c r="K38" s="499"/>
      <c r="L38" s="499"/>
      <c r="M38" s="499"/>
      <c r="N38" s="491"/>
      <c r="O38" s="491"/>
      <c r="P38" s="62"/>
      <c r="Q38" s="500"/>
      <c r="R38" s="500"/>
    </row>
    <row r="39" spans="1:18" ht="15" customHeight="1">
      <c r="A39" s="63">
        <v>28</v>
      </c>
      <c r="B39" s="64" t="s">
        <v>233</v>
      </c>
      <c r="C39" s="66">
        <v>2017</v>
      </c>
      <c r="D39" s="485">
        <v>205.69</v>
      </c>
      <c r="E39" s="485"/>
      <c r="F39" s="485"/>
      <c r="G39" s="62" t="s">
        <v>128</v>
      </c>
      <c r="H39" s="496" t="s">
        <v>238</v>
      </c>
      <c r="I39" s="496"/>
      <c r="J39" s="63">
        <v>28</v>
      </c>
      <c r="K39" s="499" t="s">
        <v>243</v>
      </c>
      <c r="L39" s="499"/>
      <c r="M39" s="499"/>
      <c r="N39" s="491">
        <v>2015</v>
      </c>
      <c r="O39" s="491"/>
      <c r="P39" s="62" t="s">
        <v>128</v>
      </c>
      <c r="Q39" s="500">
        <v>1297.99</v>
      </c>
      <c r="R39" s="500"/>
    </row>
    <row r="40" spans="1:18" ht="15" customHeight="1">
      <c r="A40" s="63">
        <v>29</v>
      </c>
      <c r="B40" s="64" t="s">
        <v>234</v>
      </c>
      <c r="C40" s="66">
        <v>2017</v>
      </c>
      <c r="D40" s="485">
        <v>893.5</v>
      </c>
      <c r="E40" s="485"/>
      <c r="F40" s="485"/>
      <c r="G40" s="62" t="s">
        <v>128</v>
      </c>
      <c r="H40" s="496" t="s">
        <v>238</v>
      </c>
      <c r="I40" s="496"/>
      <c r="J40" s="63">
        <v>29</v>
      </c>
      <c r="K40" s="499" t="s">
        <v>243</v>
      </c>
      <c r="L40" s="499"/>
      <c r="M40" s="499"/>
      <c r="N40" s="491">
        <v>2015</v>
      </c>
      <c r="O40" s="491"/>
      <c r="P40" s="62" t="s">
        <v>128</v>
      </c>
      <c r="Q40" s="500">
        <v>1297.99</v>
      </c>
      <c r="R40" s="500"/>
    </row>
    <row r="41" spans="1:18" ht="31.5" customHeight="1">
      <c r="A41" s="63">
        <v>30</v>
      </c>
      <c r="B41" s="362" t="s">
        <v>594</v>
      </c>
      <c r="C41" s="66">
        <v>2020</v>
      </c>
      <c r="D41" s="485">
        <v>2585.38</v>
      </c>
      <c r="E41" s="485"/>
      <c r="F41" s="485"/>
      <c r="G41" s="62" t="s">
        <v>128</v>
      </c>
      <c r="H41" s="496" t="s">
        <v>238</v>
      </c>
      <c r="I41" s="496"/>
      <c r="J41" s="63">
        <v>30</v>
      </c>
      <c r="K41" s="499" t="s">
        <v>243</v>
      </c>
      <c r="L41" s="499"/>
      <c r="M41" s="499"/>
      <c r="N41" s="491">
        <v>2015</v>
      </c>
      <c r="O41" s="491"/>
      <c r="P41" s="62" t="s">
        <v>128</v>
      </c>
      <c r="Q41" s="500">
        <v>1297.99</v>
      </c>
      <c r="R41" s="500"/>
    </row>
    <row r="42" spans="1:18" ht="15" customHeight="1">
      <c r="A42" s="63">
        <v>31</v>
      </c>
      <c r="B42" s="362" t="s">
        <v>594</v>
      </c>
      <c r="C42" s="66">
        <v>2020</v>
      </c>
      <c r="D42" s="485">
        <v>2586.38</v>
      </c>
      <c r="E42" s="485"/>
      <c r="F42" s="485"/>
      <c r="G42" s="62" t="s">
        <v>128</v>
      </c>
      <c r="H42" s="496" t="s">
        <v>238</v>
      </c>
      <c r="I42" s="496"/>
      <c r="J42" s="63">
        <v>31</v>
      </c>
      <c r="K42" s="499" t="s">
        <v>243</v>
      </c>
      <c r="L42" s="499"/>
      <c r="M42" s="499"/>
      <c r="N42" s="491">
        <v>2015</v>
      </c>
      <c r="O42" s="491"/>
      <c r="P42" s="62" t="s">
        <v>128</v>
      </c>
      <c r="Q42" s="500">
        <v>1297.99</v>
      </c>
      <c r="R42" s="500"/>
    </row>
    <row r="43" spans="1:18" ht="15" customHeight="1">
      <c r="A43" s="63">
        <v>32</v>
      </c>
      <c r="B43" s="362" t="s">
        <v>594</v>
      </c>
      <c r="C43" s="66">
        <v>2020</v>
      </c>
      <c r="D43" s="485">
        <v>2587.38</v>
      </c>
      <c r="E43" s="485"/>
      <c r="F43" s="485"/>
      <c r="G43" s="62" t="s">
        <v>128</v>
      </c>
      <c r="H43" s="496" t="s">
        <v>238</v>
      </c>
      <c r="I43" s="496"/>
      <c r="J43" s="63">
        <v>32</v>
      </c>
      <c r="K43" s="499" t="s">
        <v>243</v>
      </c>
      <c r="L43" s="499"/>
      <c r="M43" s="499"/>
      <c r="N43" s="491">
        <v>2015</v>
      </c>
      <c r="O43" s="491"/>
      <c r="P43" s="62" t="s">
        <v>128</v>
      </c>
      <c r="Q43" s="500">
        <v>1297.99</v>
      </c>
      <c r="R43" s="500"/>
    </row>
    <row r="44" spans="1:18" ht="15" customHeight="1">
      <c r="A44" s="63">
        <v>33</v>
      </c>
      <c r="B44" s="362" t="s">
        <v>594</v>
      </c>
      <c r="C44" s="66">
        <v>2020</v>
      </c>
      <c r="D44" s="485">
        <v>2588.38</v>
      </c>
      <c r="E44" s="485"/>
      <c r="F44" s="485"/>
      <c r="G44" s="62" t="s">
        <v>128</v>
      </c>
      <c r="H44" s="496" t="s">
        <v>238</v>
      </c>
      <c r="I44" s="496"/>
      <c r="J44" s="63">
        <v>33</v>
      </c>
      <c r="K44" s="499" t="s">
        <v>243</v>
      </c>
      <c r="L44" s="499"/>
      <c r="M44" s="499"/>
      <c r="N44" s="491">
        <v>2015</v>
      </c>
      <c r="O44" s="491"/>
      <c r="P44" s="62" t="s">
        <v>128</v>
      </c>
      <c r="Q44" s="500">
        <v>1297.99</v>
      </c>
      <c r="R44" s="500"/>
    </row>
    <row r="45" spans="1:18" ht="15" customHeight="1">
      <c r="A45" s="63">
        <v>34</v>
      </c>
      <c r="B45" s="362" t="s">
        <v>594</v>
      </c>
      <c r="C45" s="66">
        <v>2020</v>
      </c>
      <c r="D45" s="485">
        <v>2589.38</v>
      </c>
      <c r="E45" s="485"/>
      <c r="F45" s="485"/>
      <c r="G45" s="62" t="s">
        <v>128</v>
      </c>
      <c r="H45" s="496" t="s">
        <v>238</v>
      </c>
      <c r="I45" s="496"/>
      <c r="J45" s="63">
        <v>34</v>
      </c>
      <c r="K45" s="499" t="s">
        <v>243</v>
      </c>
      <c r="L45" s="499"/>
      <c r="M45" s="499"/>
      <c r="N45" s="491">
        <v>2015</v>
      </c>
      <c r="O45" s="491"/>
      <c r="P45" s="62" t="s">
        <v>128</v>
      </c>
      <c r="Q45" s="500">
        <v>1297.99</v>
      </c>
      <c r="R45" s="500"/>
    </row>
    <row r="46" spans="1:18" ht="15" customHeight="1">
      <c r="A46" s="63">
        <v>35</v>
      </c>
      <c r="B46" s="362" t="s">
        <v>594</v>
      </c>
      <c r="C46" s="66">
        <v>2020</v>
      </c>
      <c r="D46" s="485">
        <v>2590.38</v>
      </c>
      <c r="E46" s="485"/>
      <c r="F46" s="485"/>
      <c r="G46" s="62" t="s">
        <v>128</v>
      </c>
      <c r="H46" s="496" t="s">
        <v>238</v>
      </c>
      <c r="I46" s="496"/>
      <c r="J46" s="63">
        <v>35</v>
      </c>
      <c r="K46" s="499" t="s">
        <v>243</v>
      </c>
      <c r="L46" s="499"/>
      <c r="M46" s="499"/>
      <c r="N46" s="491">
        <v>2015</v>
      </c>
      <c r="O46" s="491"/>
      <c r="P46" s="62" t="s">
        <v>128</v>
      </c>
      <c r="Q46" s="500">
        <v>1297.99</v>
      </c>
      <c r="R46" s="500"/>
    </row>
    <row r="47" spans="1:18" ht="15" customHeight="1">
      <c r="A47" s="63">
        <v>36</v>
      </c>
      <c r="B47" s="362" t="s">
        <v>594</v>
      </c>
      <c r="C47" s="66">
        <v>2020</v>
      </c>
      <c r="D47" s="485">
        <v>2591.38</v>
      </c>
      <c r="E47" s="485"/>
      <c r="F47" s="485"/>
      <c r="G47" s="62" t="s">
        <v>128</v>
      </c>
      <c r="H47" s="496" t="s">
        <v>238</v>
      </c>
      <c r="I47" s="496"/>
      <c r="J47" s="63">
        <v>36</v>
      </c>
      <c r="K47" s="499" t="s">
        <v>243</v>
      </c>
      <c r="L47" s="499"/>
      <c r="M47" s="499"/>
      <c r="N47" s="491">
        <v>2015</v>
      </c>
      <c r="O47" s="491"/>
      <c r="P47" s="62" t="s">
        <v>128</v>
      </c>
      <c r="Q47" s="500">
        <v>1297.99</v>
      </c>
      <c r="R47" s="500"/>
    </row>
    <row r="48" spans="1:18" ht="15" customHeight="1">
      <c r="A48" s="63">
        <v>37</v>
      </c>
      <c r="B48" s="362" t="s">
        <v>594</v>
      </c>
      <c r="C48" s="66">
        <v>2020</v>
      </c>
      <c r="D48" s="485">
        <v>3179.95</v>
      </c>
      <c r="E48" s="485"/>
      <c r="F48" s="485"/>
      <c r="G48" s="62" t="s">
        <v>128</v>
      </c>
      <c r="H48" s="496" t="s">
        <v>238</v>
      </c>
      <c r="I48" s="496"/>
      <c r="J48" s="63">
        <v>37</v>
      </c>
      <c r="K48" s="499" t="s">
        <v>243</v>
      </c>
      <c r="L48" s="499"/>
      <c r="M48" s="499"/>
      <c r="N48" s="491">
        <v>2015</v>
      </c>
      <c r="O48" s="491"/>
      <c r="P48" s="62" t="s">
        <v>128</v>
      </c>
      <c r="Q48" s="500">
        <v>1297.99</v>
      </c>
      <c r="R48" s="500"/>
    </row>
    <row r="49" spans="1:18" ht="15" customHeight="1">
      <c r="A49" s="63">
        <v>38</v>
      </c>
      <c r="B49" s="362" t="s">
        <v>594</v>
      </c>
      <c r="C49" s="66">
        <v>2020</v>
      </c>
      <c r="D49" s="485">
        <v>3434.94</v>
      </c>
      <c r="E49" s="485"/>
      <c r="F49" s="485"/>
      <c r="G49" s="62" t="s">
        <v>128</v>
      </c>
      <c r="H49" s="496" t="s">
        <v>238</v>
      </c>
      <c r="I49" s="496"/>
      <c r="J49" s="63">
        <v>38</v>
      </c>
      <c r="K49" s="499" t="s">
        <v>243</v>
      </c>
      <c r="L49" s="499"/>
      <c r="M49" s="499"/>
      <c r="N49" s="491">
        <v>2015</v>
      </c>
      <c r="O49" s="491"/>
      <c r="P49" s="62" t="s">
        <v>128</v>
      </c>
      <c r="Q49" s="500">
        <v>1297.99</v>
      </c>
      <c r="R49" s="500"/>
    </row>
    <row r="50" spans="1:18" ht="15" customHeight="1">
      <c r="A50" s="63">
        <v>39</v>
      </c>
      <c r="B50" s="362" t="s">
        <v>594</v>
      </c>
      <c r="C50" s="66">
        <v>2020</v>
      </c>
      <c r="D50" s="485">
        <v>3434.94</v>
      </c>
      <c r="E50" s="485"/>
      <c r="F50" s="485"/>
      <c r="G50" s="62" t="s">
        <v>128</v>
      </c>
      <c r="H50" s="496" t="s">
        <v>238</v>
      </c>
      <c r="I50" s="496"/>
      <c r="J50" s="63">
        <v>39</v>
      </c>
      <c r="K50" s="499" t="s">
        <v>243</v>
      </c>
      <c r="L50" s="499"/>
      <c r="M50" s="499"/>
      <c r="N50" s="491">
        <v>2015</v>
      </c>
      <c r="O50" s="491"/>
      <c r="P50" s="62" t="s">
        <v>128</v>
      </c>
      <c r="Q50" s="500">
        <v>1297.99</v>
      </c>
      <c r="R50" s="500"/>
    </row>
    <row r="51" spans="1:18" ht="15" customHeight="1">
      <c r="A51" s="63">
        <v>40</v>
      </c>
      <c r="B51" s="68" t="s">
        <v>245</v>
      </c>
      <c r="C51" s="72">
        <v>2006</v>
      </c>
      <c r="D51" s="485">
        <v>8505</v>
      </c>
      <c r="E51" s="485"/>
      <c r="F51" s="485"/>
      <c r="G51" s="62" t="s">
        <v>128</v>
      </c>
      <c r="H51" s="496" t="s">
        <v>238</v>
      </c>
      <c r="I51" s="496"/>
      <c r="J51" s="63">
        <v>40</v>
      </c>
      <c r="K51" s="499" t="s">
        <v>243</v>
      </c>
      <c r="L51" s="499"/>
      <c r="M51" s="499"/>
      <c r="N51" s="491">
        <v>2015</v>
      </c>
      <c r="O51" s="491"/>
      <c r="P51" s="62" t="s">
        <v>128</v>
      </c>
      <c r="Q51" s="500">
        <v>1297.99</v>
      </c>
      <c r="R51" s="500"/>
    </row>
    <row r="52" spans="1:18" ht="15" customHeight="1">
      <c r="A52" s="63">
        <v>41</v>
      </c>
      <c r="B52" s="68" t="s">
        <v>246</v>
      </c>
      <c r="C52" s="72">
        <v>2012</v>
      </c>
      <c r="D52" s="485">
        <v>12162.23</v>
      </c>
      <c r="E52" s="485"/>
      <c r="F52" s="485"/>
      <c r="G52" s="62" t="s">
        <v>128</v>
      </c>
      <c r="H52" s="496" t="s">
        <v>238</v>
      </c>
      <c r="I52" s="496"/>
      <c r="J52" s="63">
        <v>41</v>
      </c>
      <c r="K52" s="499" t="s">
        <v>243</v>
      </c>
      <c r="L52" s="499"/>
      <c r="M52" s="499"/>
      <c r="N52" s="491">
        <v>2015</v>
      </c>
      <c r="O52" s="491"/>
      <c r="P52" s="62" t="s">
        <v>128</v>
      </c>
      <c r="Q52" s="500">
        <v>1297.99</v>
      </c>
      <c r="R52" s="500"/>
    </row>
    <row r="53" spans="1:18" ht="15" customHeight="1">
      <c r="A53" s="63">
        <v>42</v>
      </c>
      <c r="B53" s="358" t="s">
        <v>609</v>
      </c>
      <c r="C53" s="361">
        <v>2019</v>
      </c>
      <c r="D53" s="501">
        <v>80235.5</v>
      </c>
      <c r="E53" s="501"/>
      <c r="F53" s="501"/>
      <c r="G53" s="62" t="s">
        <v>128</v>
      </c>
      <c r="H53" s="496" t="s">
        <v>238</v>
      </c>
      <c r="I53" s="496"/>
      <c r="J53" s="63">
        <v>42</v>
      </c>
      <c r="K53" s="490" t="s">
        <v>247</v>
      </c>
      <c r="L53" s="490"/>
      <c r="M53" s="490"/>
      <c r="N53" s="491">
        <v>2017</v>
      </c>
      <c r="O53" s="491"/>
      <c r="P53" s="62" t="s">
        <v>128</v>
      </c>
      <c r="Q53" s="502">
        <v>1313.51</v>
      </c>
      <c r="R53" s="502"/>
    </row>
    <row r="54" spans="1:18" ht="15" customHeight="1">
      <c r="A54" s="63">
        <v>43</v>
      </c>
      <c r="B54" s="358"/>
      <c r="C54" s="361"/>
      <c r="D54" s="501"/>
      <c r="E54" s="501"/>
      <c r="F54" s="501"/>
      <c r="G54" s="62" t="s">
        <v>128</v>
      </c>
      <c r="H54" s="503"/>
      <c r="I54" s="503"/>
      <c r="J54" s="63">
        <v>43</v>
      </c>
      <c r="K54" s="490" t="s">
        <v>248</v>
      </c>
      <c r="L54" s="490"/>
      <c r="M54" s="490"/>
      <c r="N54" s="491">
        <v>2018</v>
      </c>
      <c r="O54" s="491"/>
      <c r="P54" s="62" t="s">
        <v>128</v>
      </c>
      <c r="Q54" s="492">
        <v>30627</v>
      </c>
      <c r="R54" s="492"/>
    </row>
    <row r="55" spans="1:18" ht="15" customHeight="1">
      <c r="A55" s="63">
        <v>44</v>
      </c>
      <c r="B55" s="68" t="s">
        <v>249</v>
      </c>
      <c r="C55" s="72">
        <v>2017</v>
      </c>
      <c r="D55" s="485">
        <v>3703</v>
      </c>
      <c r="E55" s="485"/>
      <c r="F55" s="485"/>
      <c r="G55" s="62" t="s">
        <v>128</v>
      </c>
      <c r="H55" s="496" t="s">
        <v>230</v>
      </c>
      <c r="I55" s="496"/>
      <c r="J55" s="63">
        <v>44</v>
      </c>
      <c r="K55" s="490" t="s">
        <v>250</v>
      </c>
      <c r="L55" s="490"/>
      <c r="M55" s="490"/>
      <c r="N55" s="491">
        <v>2016</v>
      </c>
      <c r="O55" s="491"/>
      <c r="P55" s="62" t="s">
        <v>128</v>
      </c>
      <c r="Q55" s="492">
        <v>594617.14</v>
      </c>
      <c r="R55" s="492"/>
    </row>
    <row r="56" spans="1:18" ht="15" customHeight="1">
      <c r="A56" s="63">
        <v>45</v>
      </c>
      <c r="B56" s="358"/>
      <c r="C56" s="359"/>
      <c r="D56" s="504"/>
      <c r="E56" s="504"/>
      <c r="F56" s="504"/>
      <c r="G56" s="360"/>
      <c r="H56" s="503"/>
      <c r="I56" s="503"/>
      <c r="J56" s="63">
        <v>45</v>
      </c>
      <c r="K56" s="490" t="s">
        <v>251</v>
      </c>
      <c r="L56" s="490"/>
      <c r="M56" s="490"/>
      <c r="N56" s="491">
        <v>2016</v>
      </c>
      <c r="O56" s="491"/>
      <c r="P56" s="62" t="s">
        <v>128</v>
      </c>
      <c r="Q56" s="492">
        <v>27662.7</v>
      </c>
      <c r="R56" s="492"/>
    </row>
    <row r="57" spans="1:18" ht="15" customHeight="1">
      <c r="A57" s="63">
        <v>46</v>
      </c>
      <c r="B57" s="358"/>
      <c r="C57" s="359"/>
      <c r="D57" s="504"/>
      <c r="E57" s="504"/>
      <c r="F57" s="504"/>
      <c r="G57" s="360"/>
      <c r="H57" s="503"/>
      <c r="I57" s="503"/>
      <c r="J57" s="63"/>
      <c r="K57" s="490" t="s">
        <v>252</v>
      </c>
      <c r="L57" s="490"/>
      <c r="M57" s="490"/>
      <c r="N57" s="491">
        <v>2016</v>
      </c>
      <c r="O57" s="491"/>
      <c r="P57" s="62"/>
      <c r="Q57" s="492">
        <v>1749</v>
      </c>
      <c r="R57" s="492"/>
    </row>
    <row r="58" spans="1:18" ht="15" customHeight="1">
      <c r="A58" s="63">
        <v>47</v>
      </c>
      <c r="B58" s="358"/>
      <c r="C58" s="359"/>
      <c r="D58" s="504"/>
      <c r="E58" s="504"/>
      <c r="F58" s="504"/>
      <c r="G58" s="360"/>
      <c r="H58" s="503"/>
      <c r="I58" s="503"/>
      <c r="J58" s="63"/>
      <c r="K58" s="490" t="s">
        <v>253</v>
      </c>
      <c r="L58" s="490"/>
      <c r="M58" s="490"/>
      <c r="N58" s="491">
        <v>2016</v>
      </c>
      <c r="O58" s="491"/>
      <c r="P58" s="62"/>
      <c r="Q58" s="492">
        <v>689.59</v>
      </c>
      <c r="R58" s="492"/>
    </row>
    <row r="59" spans="1:18" ht="15" customHeight="1">
      <c r="A59" s="63">
        <v>48</v>
      </c>
      <c r="B59" s="358"/>
      <c r="C59" s="359"/>
      <c r="D59" s="504"/>
      <c r="E59" s="504"/>
      <c r="F59" s="504"/>
      <c r="G59" s="360"/>
      <c r="H59" s="503"/>
      <c r="I59" s="503"/>
      <c r="J59" s="63"/>
      <c r="K59" s="490" t="s">
        <v>254</v>
      </c>
      <c r="L59" s="490"/>
      <c r="M59" s="490"/>
      <c r="N59" s="491">
        <v>2015</v>
      </c>
      <c r="O59" s="491"/>
      <c r="P59" s="62"/>
      <c r="Q59" s="492">
        <v>3266.46</v>
      </c>
      <c r="R59" s="492"/>
    </row>
    <row r="60" spans="1:18" ht="15" customHeight="1">
      <c r="A60" s="63">
        <v>49</v>
      </c>
      <c r="B60" s="358"/>
      <c r="C60" s="359"/>
      <c r="D60" s="504"/>
      <c r="E60" s="504"/>
      <c r="F60" s="504"/>
      <c r="G60" s="360"/>
      <c r="H60" s="503"/>
      <c r="I60" s="503"/>
      <c r="J60" s="63"/>
      <c r="K60" s="493" t="s">
        <v>255</v>
      </c>
      <c r="L60" s="493"/>
      <c r="M60" s="493"/>
      <c r="N60" s="491">
        <v>2015</v>
      </c>
      <c r="O60" s="491"/>
      <c r="P60" s="62"/>
      <c r="Q60" s="492">
        <v>2013.76</v>
      </c>
      <c r="R60" s="492"/>
    </row>
    <row r="61" spans="1:18" ht="15" customHeight="1">
      <c r="A61" s="356">
        <v>50</v>
      </c>
      <c r="B61" s="358"/>
      <c r="C61" s="359"/>
      <c r="D61" s="504"/>
      <c r="E61" s="504"/>
      <c r="F61" s="504"/>
      <c r="G61" s="360"/>
      <c r="H61" s="503"/>
      <c r="I61" s="503"/>
      <c r="J61" s="63"/>
      <c r="K61" s="493" t="s">
        <v>256</v>
      </c>
      <c r="L61" s="493"/>
      <c r="M61" s="493"/>
      <c r="N61" s="491">
        <v>2015</v>
      </c>
      <c r="O61" s="491"/>
      <c r="P61" s="62"/>
      <c r="Q61" s="492">
        <v>1679</v>
      </c>
      <c r="R61" s="492"/>
    </row>
    <row r="62" spans="1:18" ht="15" customHeight="1">
      <c r="A62" s="63">
        <v>51</v>
      </c>
      <c r="B62" s="358"/>
      <c r="C62" s="359"/>
      <c r="D62" s="504"/>
      <c r="E62" s="504"/>
      <c r="F62" s="504"/>
      <c r="G62" s="360"/>
      <c r="H62" s="503"/>
      <c r="I62" s="503"/>
      <c r="J62" s="63"/>
      <c r="K62" s="493" t="s">
        <v>257</v>
      </c>
      <c r="L62" s="493"/>
      <c r="M62" s="493"/>
      <c r="N62" s="491">
        <v>2015</v>
      </c>
      <c r="O62" s="491"/>
      <c r="P62" s="62"/>
      <c r="Q62" s="492">
        <v>1994.33</v>
      </c>
      <c r="R62" s="492"/>
    </row>
    <row r="63" spans="1:18" ht="15" customHeight="1">
      <c r="A63" s="63">
        <v>52</v>
      </c>
      <c r="B63" s="68" t="s">
        <v>258</v>
      </c>
      <c r="C63" s="69">
        <v>41495</v>
      </c>
      <c r="D63" s="505">
        <v>2183.25</v>
      </c>
      <c r="E63" s="505"/>
      <c r="F63" s="505"/>
      <c r="G63" s="62" t="s">
        <v>128</v>
      </c>
      <c r="H63" s="496" t="s">
        <v>238</v>
      </c>
      <c r="I63" s="496"/>
      <c r="J63" s="63"/>
      <c r="K63" s="493" t="s">
        <v>259</v>
      </c>
      <c r="L63" s="493"/>
      <c r="M63" s="493"/>
      <c r="N63" s="491">
        <v>2014</v>
      </c>
      <c r="O63" s="491"/>
      <c r="P63" s="73"/>
      <c r="Q63" s="492">
        <v>1850</v>
      </c>
      <c r="R63" s="492"/>
    </row>
    <row r="64" spans="1:18" ht="15" customHeight="1">
      <c r="A64" s="63">
        <v>53</v>
      </c>
      <c r="B64" s="68" t="s">
        <v>260</v>
      </c>
      <c r="C64" s="69">
        <v>41495</v>
      </c>
      <c r="D64" s="505">
        <v>2183.25</v>
      </c>
      <c r="E64" s="505"/>
      <c r="F64" s="505"/>
      <c r="G64" s="62" t="s">
        <v>128</v>
      </c>
      <c r="H64" s="496" t="s">
        <v>238</v>
      </c>
      <c r="I64" s="496"/>
      <c r="J64" s="356"/>
      <c r="K64" s="506" t="s">
        <v>262</v>
      </c>
      <c r="L64" s="506"/>
      <c r="M64" s="506"/>
      <c r="N64" s="507">
        <v>2019</v>
      </c>
      <c r="O64" s="507"/>
      <c r="P64" s="357" t="s">
        <v>128</v>
      </c>
      <c r="Q64" s="508">
        <v>1800</v>
      </c>
      <c r="R64" s="508"/>
    </row>
    <row r="65" spans="1:18" ht="15" customHeight="1">
      <c r="A65" s="63">
        <v>54</v>
      </c>
      <c r="B65" s="68" t="s">
        <v>244</v>
      </c>
      <c r="C65" s="69">
        <v>41495</v>
      </c>
      <c r="D65" s="505">
        <v>2183.25</v>
      </c>
      <c r="E65" s="505"/>
      <c r="F65" s="505"/>
      <c r="G65" s="62" t="s">
        <v>128</v>
      </c>
      <c r="H65" s="496" t="s">
        <v>238</v>
      </c>
      <c r="I65" s="496"/>
      <c r="J65" s="63"/>
      <c r="K65" s="493" t="s">
        <v>261</v>
      </c>
      <c r="L65" s="493"/>
      <c r="M65" s="493"/>
      <c r="N65" s="491">
        <v>2014</v>
      </c>
      <c r="O65" s="491"/>
      <c r="P65" s="73"/>
      <c r="Q65" s="492">
        <v>2453.8</v>
      </c>
      <c r="R65" s="492"/>
    </row>
    <row r="66" spans="1:18" ht="30" customHeight="1">
      <c r="A66" s="63">
        <v>55</v>
      </c>
      <c r="B66" s="68" t="s">
        <v>244</v>
      </c>
      <c r="C66" s="69">
        <v>41495</v>
      </c>
      <c r="D66" s="505">
        <v>2183.25</v>
      </c>
      <c r="E66" s="505"/>
      <c r="F66" s="505"/>
      <c r="G66" s="62" t="s">
        <v>128</v>
      </c>
      <c r="H66" s="496" t="s">
        <v>238</v>
      </c>
      <c r="I66" s="496"/>
      <c r="J66" s="63"/>
      <c r="K66" s="490" t="s">
        <v>262</v>
      </c>
      <c r="L66" s="490"/>
      <c r="M66" s="490"/>
      <c r="N66" s="491">
        <v>2019</v>
      </c>
      <c r="O66" s="491"/>
      <c r="P66" s="73" t="s">
        <v>128</v>
      </c>
      <c r="Q66" s="492">
        <v>1697.79</v>
      </c>
      <c r="R66" s="492"/>
    </row>
    <row r="67" spans="1:18" ht="15" customHeight="1">
      <c r="A67" s="63">
        <v>56</v>
      </c>
      <c r="B67" s="68" t="s">
        <v>244</v>
      </c>
      <c r="C67" s="69">
        <v>41796</v>
      </c>
      <c r="D67" s="505">
        <v>2425.13</v>
      </c>
      <c r="E67" s="505"/>
      <c r="F67" s="505"/>
      <c r="G67" s="62" t="s">
        <v>128</v>
      </c>
      <c r="H67" s="496" t="s">
        <v>238</v>
      </c>
      <c r="I67" s="496"/>
      <c r="J67" s="63"/>
      <c r="K67" s="490" t="s">
        <v>263</v>
      </c>
      <c r="L67" s="490"/>
      <c r="M67" s="490"/>
      <c r="N67" s="491">
        <v>2019</v>
      </c>
      <c r="O67" s="491"/>
      <c r="P67" s="73" t="s">
        <v>128</v>
      </c>
      <c r="Q67" s="492">
        <v>1300</v>
      </c>
      <c r="R67" s="492"/>
    </row>
    <row r="68" spans="1:18" ht="15" customHeight="1">
      <c r="A68" s="63">
        <v>57</v>
      </c>
      <c r="B68" s="68" t="s">
        <v>244</v>
      </c>
      <c r="C68" s="69">
        <v>42310</v>
      </c>
      <c r="D68" s="505">
        <v>3209.98</v>
      </c>
      <c r="E68" s="505"/>
      <c r="F68" s="505"/>
      <c r="G68" s="62" t="s">
        <v>128</v>
      </c>
      <c r="H68" s="496" t="s">
        <v>238</v>
      </c>
      <c r="I68" s="496"/>
      <c r="J68" s="63"/>
      <c r="K68" s="490" t="s">
        <v>263</v>
      </c>
      <c r="L68" s="490"/>
      <c r="M68" s="490"/>
      <c r="N68" s="491">
        <v>2019</v>
      </c>
      <c r="O68" s="491"/>
      <c r="P68" s="73" t="s">
        <v>128</v>
      </c>
      <c r="Q68" s="492">
        <v>1300</v>
      </c>
      <c r="R68" s="492"/>
    </row>
    <row r="69" spans="1:18" ht="15" customHeight="1">
      <c r="A69" s="63">
        <v>58</v>
      </c>
      <c r="B69" s="68" t="s">
        <v>244</v>
      </c>
      <c r="C69" s="69">
        <v>42310</v>
      </c>
      <c r="D69" s="505">
        <v>3209.98</v>
      </c>
      <c r="E69" s="505"/>
      <c r="F69" s="505"/>
      <c r="G69" s="62" t="s">
        <v>128</v>
      </c>
      <c r="H69" s="496" t="s">
        <v>238</v>
      </c>
      <c r="I69" s="496"/>
      <c r="J69" s="63"/>
      <c r="K69" s="490" t="s">
        <v>264</v>
      </c>
      <c r="L69" s="490"/>
      <c r="M69" s="490"/>
      <c r="N69" s="491">
        <v>2018</v>
      </c>
      <c r="O69" s="491"/>
      <c r="P69" s="73" t="s">
        <v>128</v>
      </c>
      <c r="Q69" s="492">
        <v>1414.01</v>
      </c>
      <c r="R69" s="492"/>
    </row>
    <row r="70" spans="1:18" ht="15" customHeight="1">
      <c r="A70" s="63">
        <v>59</v>
      </c>
      <c r="B70" s="68" t="s">
        <v>244</v>
      </c>
      <c r="C70" s="69">
        <v>42310</v>
      </c>
      <c r="D70" s="505">
        <v>3209.98</v>
      </c>
      <c r="E70" s="505"/>
      <c r="F70" s="505"/>
      <c r="G70" s="62" t="s">
        <v>128</v>
      </c>
      <c r="H70" s="496" t="s">
        <v>238</v>
      </c>
      <c r="I70" s="496"/>
      <c r="J70" s="63"/>
      <c r="K70" s="490" t="s">
        <v>264</v>
      </c>
      <c r="L70" s="490"/>
      <c r="M70" s="490"/>
      <c r="N70" s="491">
        <v>2019</v>
      </c>
      <c r="O70" s="491"/>
      <c r="P70" s="73" t="s">
        <v>128</v>
      </c>
      <c r="Q70" s="492">
        <v>1414.01</v>
      </c>
      <c r="R70" s="492"/>
    </row>
    <row r="71" spans="1:18" ht="15" customHeight="1">
      <c r="A71" s="63">
        <v>60</v>
      </c>
      <c r="B71" s="68" t="s">
        <v>244</v>
      </c>
      <c r="C71" s="69">
        <v>42310</v>
      </c>
      <c r="D71" s="505">
        <v>3209.98</v>
      </c>
      <c r="E71" s="505"/>
      <c r="F71" s="505"/>
      <c r="G71" s="62" t="s">
        <v>128</v>
      </c>
      <c r="H71" s="496" t="s">
        <v>238</v>
      </c>
      <c r="I71" s="496"/>
      <c r="J71" s="63"/>
      <c r="K71" s="490" t="s">
        <v>264</v>
      </c>
      <c r="L71" s="490"/>
      <c r="M71" s="490"/>
      <c r="N71" s="491">
        <v>2020</v>
      </c>
      <c r="O71" s="491"/>
      <c r="P71" s="73" t="s">
        <v>128</v>
      </c>
      <c r="Q71" s="492">
        <v>1414.01</v>
      </c>
      <c r="R71" s="492"/>
    </row>
    <row r="72" spans="1:18" ht="15" customHeight="1">
      <c r="A72" s="63">
        <v>61</v>
      </c>
      <c r="B72" s="68" t="s">
        <v>244</v>
      </c>
      <c r="C72" s="69">
        <v>42310</v>
      </c>
      <c r="D72" s="505">
        <v>3209.98</v>
      </c>
      <c r="E72" s="505"/>
      <c r="F72" s="505"/>
      <c r="G72" s="62" t="s">
        <v>128</v>
      </c>
      <c r="H72" s="496" t="s">
        <v>238</v>
      </c>
      <c r="I72" s="496"/>
      <c r="J72" s="63"/>
      <c r="K72" s="490" t="s">
        <v>265</v>
      </c>
      <c r="L72" s="490"/>
      <c r="M72" s="490"/>
      <c r="N72" s="509">
        <v>43452</v>
      </c>
      <c r="O72" s="509"/>
      <c r="P72" s="73" t="s">
        <v>27</v>
      </c>
      <c r="Q72" s="492">
        <v>2000</v>
      </c>
      <c r="R72" s="492"/>
    </row>
    <row r="73" spans="1:18" ht="15" customHeight="1">
      <c r="A73" s="63">
        <v>62</v>
      </c>
      <c r="B73" s="68" t="s">
        <v>244</v>
      </c>
      <c r="C73" s="69">
        <v>42310</v>
      </c>
      <c r="D73" s="505">
        <v>3209.98</v>
      </c>
      <c r="E73" s="505"/>
      <c r="F73" s="505"/>
      <c r="G73" s="62" t="s">
        <v>128</v>
      </c>
      <c r="H73" s="496" t="s">
        <v>238</v>
      </c>
      <c r="I73" s="496"/>
      <c r="J73" s="63"/>
      <c r="K73" s="490" t="s">
        <v>265</v>
      </c>
      <c r="L73" s="490"/>
      <c r="M73" s="490"/>
      <c r="N73" s="509">
        <v>43452</v>
      </c>
      <c r="O73" s="509"/>
      <c r="P73" s="73" t="s">
        <v>27</v>
      </c>
      <c r="Q73" s="492">
        <v>2000</v>
      </c>
      <c r="R73" s="492"/>
    </row>
    <row r="74" spans="1:18" ht="15" customHeight="1">
      <c r="A74" s="63">
        <v>63</v>
      </c>
      <c r="B74" s="68" t="s">
        <v>244</v>
      </c>
      <c r="C74" s="69">
        <v>42310</v>
      </c>
      <c r="D74" s="505">
        <v>3209.98</v>
      </c>
      <c r="E74" s="505"/>
      <c r="F74" s="505"/>
      <c r="G74" s="73" t="s">
        <v>128</v>
      </c>
      <c r="H74" s="496" t="s">
        <v>238</v>
      </c>
      <c r="I74" s="496"/>
      <c r="J74" s="63"/>
      <c r="K74" s="573" t="s">
        <v>592</v>
      </c>
      <c r="L74" s="574"/>
      <c r="M74" s="575"/>
      <c r="N74" s="576">
        <v>43950</v>
      </c>
      <c r="O74" s="577"/>
      <c r="P74" s="73" t="s">
        <v>128</v>
      </c>
      <c r="Q74" s="561">
        <v>3220.8</v>
      </c>
      <c r="R74" s="562"/>
    </row>
    <row r="75" spans="1:18" ht="15" customHeight="1">
      <c r="A75" s="63">
        <v>64</v>
      </c>
      <c r="B75" s="68" t="s">
        <v>244</v>
      </c>
      <c r="C75" s="69">
        <v>42310</v>
      </c>
      <c r="D75" s="505">
        <v>3209.98</v>
      </c>
      <c r="E75" s="505"/>
      <c r="F75" s="505"/>
      <c r="G75" s="73" t="s">
        <v>128</v>
      </c>
      <c r="H75" s="496" t="s">
        <v>238</v>
      </c>
      <c r="I75" s="496"/>
      <c r="J75" s="63"/>
      <c r="K75" s="573" t="s">
        <v>593</v>
      </c>
      <c r="L75" s="574"/>
      <c r="M75" s="575"/>
      <c r="N75" s="576">
        <v>43950</v>
      </c>
      <c r="O75" s="577"/>
      <c r="P75" s="73" t="s">
        <v>128</v>
      </c>
      <c r="Q75" s="561">
        <v>2843.24</v>
      </c>
      <c r="R75" s="562"/>
    </row>
    <row r="76" spans="1:18" ht="15" customHeight="1">
      <c r="A76" s="63">
        <v>65</v>
      </c>
      <c r="B76" s="68" t="s">
        <v>244</v>
      </c>
      <c r="C76" s="69">
        <v>42310</v>
      </c>
      <c r="D76" s="505">
        <v>3209.98</v>
      </c>
      <c r="E76" s="505"/>
      <c r="F76" s="505"/>
      <c r="G76" s="73" t="s">
        <v>128</v>
      </c>
      <c r="H76" s="496" t="s">
        <v>238</v>
      </c>
      <c r="I76" s="496"/>
      <c r="J76" s="63"/>
      <c r="K76" s="490"/>
      <c r="L76" s="490"/>
      <c r="M76" s="490"/>
      <c r="N76" s="491"/>
      <c r="O76" s="491"/>
      <c r="P76" s="73"/>
      <c r="Q76" s="510"/>
      <c r="R76" s="510"/>
    </row>
    <row r="77" spans="1:18" ht="15" customHeight="1">
      <c r="A77" s="63"/>
      <c r="B77" s="68"/>
      <c r="C77" s="69"/>
      <c r="D77" s="511"/>
      <c r="E77" s="512"/>
      <c r="F77" s="513"/>
      <c r="G77" s="73"/>
      <c r="H77" s="67"/>
      <c r="I77" s="67"/>
      <c r="J77" s="63"/>
      <c r="K77" s="65"/>
      <c r="L77" s="65"/>
      <c r="M77" s="65"/>
      <c r="N77" s="66"/>
      <c r="O77" s="66"/>
      <c r="P77" s="73"/>
      <c r="Q77" s="75"/>
      <c r="R77" s="75"/>
    </row>
    <row r="78" spans="1:18" ht="15" customHeight="1">
      <c r="A78" s="63"/>
      <c r="B78" s="68"/>
      <c r="C78" s="69"/>
      <c r="D78" s="511"/>
      <c r="E78" s="512"/>
      <c r="F78" s="513"/>
      <c r="G78" s="73"/>
      <c r="H78" s="67"/>
      <c r="I78" s="67"/>
      <c r="J78" s="63"/>
      <c r="K78" s="65"/>
      <c r="L78" s="65"/>
      <c r="M78" s="65"/>
      <c r="N78" s="66"/>
      <c r="O78" s="66"/>
      <c r="P78" s="73"/>
      <c r="Q78" s="75"/>
      <c r="R78" s="75"/>
    </row>
    <row r="79" spans="1:18" ht="15" customHeight="1">
      <c r="A79" s="63"/>
      <c r="B79" s="68"/>
      <c r="C79" s="69"/>
      <c r="D79" s="511"/>
      <c r="E79" s="512"/>
      <c r="F79" s="513"/>
      <c r="G79" s="73"/>
      <c r="H79" s="67"/>
      <c r="I79" s="67"/>
      <c r="J79" s="63"/>
      <c r="K79" s="65"/>
      <c r="L79" s="65"/>
      <c r="M79" s="65"/>
      <c r="N79" s="66"/>
      <c r="O79" s="66"/>
      <c r="P79" s="73"/>
      <c r="Q79" s="75"/>
      <c r="R79" s="75"/>
    </row>
    <row r="80" spans="1:18" ht="15" customHeight="1">
      <c r="A80" s="63"/>
      <c r="B80" s="68"/>
      <c r="C80" s="69"/>
      <c r="D80" s="70"/>
      <c r="E80" s="70"/>
      <c r="F80" s="70"/>
      <c r="G80" s="73"/>
      <c r="H80" s="67"/>
      <c r="I80" s="67"/>
      <c r="J80" s="63"/>
      <c r="K80" s="65"/>
      <c r="L80" s="65"/>
      <c r="M80" s="65"/>
      <c r="N80" s="66"/>
      <c r="O80" s="66"/>
      <c r="P80" s="73"/>
      <c r="Q80" s="75"/>
      <c r="R80" s="75"/>
    </row>
    <row r="81" spans="1:18" ht="15" customHeight="1">
      <c r="A81" s="63"/>
      <c r="B81" s="68"/>
      <c r="C81" s="69"/>
      <c r="D81" s="70"/>
      <c r="E81" s="70"/>
      <c r="F81" s="70"/>
      <c r="G81" s="73"/>
      <c r="H81" s="67"/>
      <c r="I81" s="67"/>
      <c r="J81" s="63"/>
      <c r="K81" s="65"/>
      <c r="L81" s="65"/>
      <c r="M81" s="65"/>
      <c r="N81" s="66"/>
      <c r="O81" s="66"/>
      <c r="P81" s="73"/>
      <c r="Q81" s="75"/>
      <c r="R81" s="75"/>
    </row>
    <row r="82" spans="1:18" ht="15" customHeight="1">
      <c r="A82" s="63"/>
      <c r="B82" s="68"/>
      <c r="C82" s="69"/>
      <c r="D82" s="70"/>
      <c r="E82" s="70"/>
      <c r="F82" s="70"/>
      <c r="G82" s="73"/>
      <c r="H82" s="67"/>
      <c r="I82" s="67"/>
      <c r="J82" s="63"/>
      <c r="K82" s="65"/>
      <c r="L82" s="65"/>
      <c r="M82" s="65"/>
      <c r="N82" s="66"/>
      <c r="O82" s="66"/>
      <c r="P82" s="73"/>
      <c r="Q82" s="75"/>
      <c r="R82" s="75"/>
    </row>
    <row r="83" spans="1:18" ht="15" customHeight="1">
      <c r="A83" s="63"/>
      <c r="B83" s="68"/>
      <c r="C83" s="69"/>
      <c r="D83" s="70"/>
      <c r="E83" s="70"/>
      <c r="F83" s="70"/>
      <c r="G83" s="73"/>
      <c r="H83" s="67"/>
      <c r="I83" s="67"/>
      <c r="J83" s="63"/>
      <c r="K83" s="65"/>
      <c r="L83" s="65"/>
      <c r="M83" s="65"/>
      <c r="N83" s="66"/>
      <c r="O83" s="66"/>
      <c r="P83" s="73"/>
      <c r="Q83" s="75"/>
      <c r="R83" s="75"/>
    </row>
    <row r="84" spans="1:18" ht="15" customHeight="1">
      <c r="A84" s="63"/>
      <c r="B84" s="68"/>
      <c r="C84" s="69"/>
      <c r="D84" s="70"/>
      <c r="E84" s="70"/>
      <c r="F84" s="70"/>
      <c r="G84" s="73"/>
      <c r="H84" s="67"/>
      <c r="I84" s="67"/>
      <c r="J84" s="63"/>
      <c r="K84" s="65"/>
      <c r="L84" s="65"/>
      <c r="M84" s="65"/>
      <c r="N84" s="66"/>
      <c r="O84" s="66"/>
      <c r="P84" s="73"/>
      <c r="Q84" s="75"/>
      <c r="R84" s="75"/>
    </row>
    <row r="85" spans="1:18" ht="15" customHeight="1">
      <c r="A85" s="63">
        <v>66</v>
      </c>
      <c r="B85" s="68" t="s">
        <v>244</v>
      </c>
      <c r="C85" s="69">
        <v>42310</v>
      </c>
      <c r="D85" s="505">
        <v>3209.98</v>
      </c>
      <c r="E85" s="505"/>
      <c r="F85" s="505"/>
      <c r="G85" s="73" t="s">
        <v>128</v>
      </c>
      <c r="H85" s="496" t="s">
        <v>238</v>
      </c>
      <c r="I85" s="496"/>
      <c r="J85" s="63"/>
      <c r="K85" s="490"/>
      <c r="L85" s="490"/>
      <c r="M85" s="490"/>
      <c r="N85" s="491"/>
      <c r="O85" s="491"/>
      <c r="P85" s="62"/>
      <c r="Q85" s="510"/>
      <c r="R85" s="510"/>
    </row>
    <row r="86" spans="1:18" ht="15" customHeight="1">
      <c r="A86" s="76">
        <v>67</v>
      </c>
      <c r="B86" s="68" t="s">
        <v>244</v>
      </c>
      <c r="C86" s="69">
        <v>43637</v>
      </c>
      <c r="D86" s="505">
        <v>2948</v>
      </c>
      <c r="E86" s="505"/>
      <c r="F86" s="505"/>
      <c r="G86" s="77" t="s">
        <v>128</v>
      </c>
      <c r="H86" s="496" t="s">
        <v>238</v>
      </c>
      <c r="I86" s="496"/>
      <c r="J86" s="78"/>
      <c r="K86" s="79"/>
      <c r="L86" s="79"/>
      <c r="M86" s="79"/>
      <c r="N86" s="80"/>
      <c r="O86" s="80"/>
      <c r="P86" s="81"/>
      <c r="Q86" s="82"/>
      <c r="R86" s="83"/>
    </row>
    <row r="87" spans="1:18" ht="15" customHeight="1">
      <c r="A87" s="76">
        <v>68</v>
      </c>
      <c r="B87" s="68" t="s">
        <v>244</v>
      </c>
      <c r="C87" s="84">
        <v>43637</v>
      </c>
      <c r="D87" s="514">
        <v>2396.75</v>
      </c>
      <c r="E87" s="514"/>
      <c r="F87" s="514"/>
      <c r="G87" s="73" t="s">
        <v>128</v>
      </c>
      <c r="H87" s="496" t="s">
        <v>238</v>
      </c>
      <c r="I87" s="496"/>
      <c r="J87" s="78"/>
      <c r="K87" s="79"/>
      <c r="L87" s="79"/>
      <c r="M87" s="79"/>
      <c r="N87" s="80"/>
      <c r="O87" s="80"/>
      <c r="P87" s="81"/>
      <c r="Q87" s="82"/>
      <c r="R87" s="83"/>
    </row>
    <row r="88" spans="1:18" s="46" customFormat="1" ht="14.25" customHeight="1">
      <c r="A88" s="515" t="s">
        <v>266</v>
      </c>
      <c r="B88" s="515"/>
      <c r="C88" s="515"/>
      <c r="D88" s="516">
        <f>SUM(D12:F87)</f>
        <v>207375.94000000012</v>
      </c>
      <c r="E88" s="516"/>
      <c r="F88" s="516"/>
      <c r="G88" s="517"/>
      <c r="H88" s="517"/>
      <c r="I88" s="517"/>
      <c r="J88" s="85" t="s">
        <v>266</v>
      </c>
      <c r="K88" s="86"/>
      <c r="L88" s="86"/>
      <c r="M88" s="86"/>
      <c r="N88" s="87"/>
      <c r="O88" s="87"/>
      <c r="P88" s="88"/>
      <c r="Q88" s="518">
        <f>SUM(Q12:R85)</f>
        <v>753279.4099999999</v>
      </c>
      <c r="R88" s="518"/>
    </row>
    <row r="89" spans="1:18" ht="24" customHeight="1">
      <c r="A89" s="519" t="s">
        <v>267</v>
      </c>
      <c r="B89" s="519"/>
      <c r="C89" s="519"/>
      <c r="D89" s="519"/>
      <c r="E89" s="519"/>
      <c r="F89" s="519"/>
      <c r="G89" s="519"/>
      <c r="H89" s="519"/>
      <c r="I89" s="519"/>
      <c r="J89" s="479" t="s">
        <v>268</v>
      </c>
      <c r="K89" s="479"/>
      <c r="L89" s="479"/>
      <c r="M89" s="479"/>
      <c r="N89" s="479"/>
      <c r="O89" s="479"/>
      <c r="P89" s="479"/>
      <c r="Q89" s="479"/>
      <c r="R89" s="479"/>
    </row>
    <row r="90" spans="1:18" ht="69.75" customHeight="1">
      <c r="A90" s="53" t="s">
        <v>5</v>
      </c>
      <c r="B90" s="89" t="s">
        <v>223</v>
      </c>
      <c r="C90" s="54" t="s">
        <v>224</v>
      </c>
      <c r="D90" s="480" t="s">
        <v>225</v>
      </c>
      <c r="E90" s="480"/>
      <c r="F90" s="480"/>
      <c r="G90" s="54" t="s">
        <v>226</v>
      </c>
      <c r="H90" s="481" t="s">
        <v>227</v>
      </c>
      <c r="I90" s="481"/>
      <c r="J90" s="55" t="s">
        <v>5</v>
      </c>
      <c r="K90" s="482" t="s">
        <v>228</v>
      </c>
      <c r="L90" s="482"/>
      <c r="M90" s="482"/>
      <c r="N90" s="483" t="s">
        <v>224</v>
      </c>
      <c r="O90" s="483"/>
      <c r="P90" s="56" t="s">
        <v>226</v>
      </c>
      <c r="Q90" s="484" t="s">
        <v>225</v>
      </c>
      <c r="R90" s="484"/>
    </row>
    <row r="91" spans="1:18" ht="15" customHeight="1">
      <c r="A91" s="57">
        <v>1</v>
      </c>
      <c r="B91" s="90" t="s">
        <v>269</v>
      </c>
      <c r="C91" s="71">
        <v>35248</v>
      </c>
      <c r="D91" s="520">
        <v>14499.99</v>
      </c>
      <c r="E91" s="520"/>
      <c r="F91" s="520"/>
      <c r="G91" s="91" t="s">
        <v>128</v>
      </c>
      <c r="H91" s="486" t="s">
        <v>270</v>
      </c>
      <c r="I91" s="486"/>
      <c r="J91" s="57">
        <v>1</v>
      </c>
      <c r="K91" s="487" t="s">
        <v>271</v>
      </c>
      <c r="L91" s="487"/>
      <c r="M91" s="487"/>
      <c r="N91" s="488">
        <v>2011</v>
      </c>
      <c r="O91" s="488"/>
      <c r="P91" s="91" t="s">
        <v>128</v>
      </c>
      <c r="Q91" s="489">
        <v>23417.08</v>
      </c>
      <c r="R91" s="489"/>
    </row>
    <row r="92" spans="1:18" ht="15" customHeight="1">
      <c r="A92" s="63">
        <v>2</v>
      </c>
      <c r="B92" s="92" t="s">
        <v>272</v>
      </c>
      <c r="C92" s="66">
        <v>2019</v>
      </c>
      <c r="D92" s="485">
        <v>697</v>
      </c>
      <c r="E92" s="485"/>
      <c r="F92" s="485"/>
      <c r="G92" s="73" t="s">
        <v>128</v>
      </c>
      <c r="H92" s="521" t="s">
        <v>270</v>
      </c>
      <c r="I92" s="521"/>
      <c r="J92" s="63">
        <v>2</v>
      </c>
      <c r="K92" s="490" t="s">
        <v>273</v>
      </c>
      <c r="L92" s="490"/>
      <c r="M92" s="490"/>
      <c r="N92" s="491">
        <v>2005</v>
      </c>
      <c r="O92" s="491"/>
      <c r="P92" s="73" t="s">
        <v>128</v>
      </c>
      <c r="Q92" s="492">
        <v>88200.46</v>
      </c>
      <c r="R92" s="492"/>
    </row>
    <row r="93" spans="1:18" ht="15" customHeight="1">
      <c r="A93" s="63">
        <v>3</v>
      </c>
      <c r="B93" s="92" t="s">
        <v>274</v>
      </c>
      <c r="C93" s="74">
        <v>43465</v>
      </c>
      <c r="D93" s="485">
        <v>600</v>
      </c>
      <c r="E93" s="485"/>
      <c r="F93" s="485"/>
      <c r="G93" s="73" t="s">
        <v>128</v>
      </c>
      <c r="H93" s="521" t="s">
        <v>230</v>
      </c>
      <c r="I93" s="521"/>
      <c r="J93" s="63">
        <v>3</v>
      </c>
      <c r="K93" s="490" t="s">
        <v>275</v>
      </c>
      <c r="L93" s="490"/>
      <c r="M93" s="490"/>
      <c r="N93" s="491">
        <v>2018</v>
      </c>
      <c r="O93" s="491"/>
      <c r="P93" s="73" t="s">
        <v>27</v>
      </c>
      <c r="Q93" s="492">
        <v>2000</v>
      </c>
      <c r="R93" s="492"/>
    </row>
    <row r="94" spans="1:18" ht="15" customHeight="1">
      <c r="A94" s="63">
        <v>4</v>
      </c>
      <c r="B94" s="92"/>
      <c r="C94" s="66"/>
      <c r="D94" s="522"/>
      <c r="E94" s="522"/>
      <c r="F94" s="522"/>
      <c r="G94" s="73"/>
      <c r="H94" s="521"/>
      <c r="I94" s="521"/>
      <c r="J94" s="63">
        <v>4</v>
      </c>
      <c r="K94" s="490"/>
      <c r="L94" s="490"/>
      <c r="M94" s="490"/>
      <c r="N94" s="491"/>
      <c r="O94" s="491"/>
      <c r="P94" s="73"/>
      <c r="Q94" s="492"/>
      <c r="R94" s="492"/>
    </row>
    <row r="95" spans="1:18" ht="15" customHeight="1">
      <c r="A95" s="63">
        <v>5</v>
      </c>
      <c r="B95" s="92"/>
      <c r="C95" s="66"/>
      <c r="D95" s="522"/>
      <c r="E95" s="522"/>
      <c r="F95" s="522"/>
      <c r="G95" s="62"/>
      <c r="H95" s="521"/>
      <c r="I95" s="521"/>
      <c r="J95" s="63">
        <v>5</v>
      </c>
      <c r="K95" s="490"/>
      <c r="L95" s="490"/>
      <c r="M95" s="490"/>
      <c r="N95" s="491"/>
      <c r="O95" s="491"/>
      <c r="P95" s="73"/>
      <c r="Q95" s="492"/>
      <c r="R95" s="492"/>
    </row>
    <row r="96" spans="1:18" ht="15" customHeight="1">
      <c r="A96" s="63">
        <v>6</v>
      </c>
      <c r="B96" s="92"/>
      <c r="C96" s="66"/>
      <c r="D96" s="522"/>
      <c r="E96" s="522"/>
      <c r="F96" s="522"/>
      <c r="G96" s="62"/>
      <c r="H96" s="521"/>
      <c r="I96" s="521"/>
      <c r="J96" s="63">
        <v>6</v>
      </c>
      <c r="K96" s="490"/>
      <c r="L96" s="490"/>
      <c r="M96" s="490"/>
      <c r="N96" s="491"/>
      <c r="O96" s="491"/>
      <c r="P96" s="73"/>
      <c r="Q96" s="492"/>
      <c r="R96" s="492"/>
    </row>
    <row r="97" spans="1:18" ht="15" customHeight="1">
      <c r="A97" s="63">
        <v>7</v>
      </c>
      <c r="B97" s="92"/>
      <c r="C97" s="66"/>
      <c r="D97" s="522"/>
      <c r="E97" s="522"/>
      <c r="F97" s="522"/>
      <c r="G97" s="62"/>
      <c r="H97" s="521"/>
      <c r="I97" s="521"/>
      <c r="J97" s="63">
        <v>7</v>
      </c>
      <c r="K97" s="490"/>
      <c r="L97" s="490"/>
      <c r="M97" s="490"/>
      <c r="N97" s="491"/>
      <c r="O97" s="491"/>
      <c r="P97" s="73"/>
      <c r="Q97" s="492"/>
      <c r="R97" s="492"/>
    </row>
    <row r="98" spans="1:18" ht="15" customHeight="1">
      <c r="A98" s="63">
        <v>8</v>
      </c>
      <c r="B98" s="92"/>
      <c r="C98" s="66"/>
      <c r="D98" s="522"/>
      <c r="E98" s="522"/>
      <c r="F98" s="522"/>
      <c r="G98" s="62"/>
      <c r="H98" s="521"/>
      <c r="I98" s="521"/>
      <c r="J98" s="63">
        <v>8</v>
      </c>
      <c r="K98" s="490"/>
      <c r="L98" s="490"/>
      <c r="M98" s="490"/>
      <c r="N98" s="491"/>
      <c r="O98" s="491"/>
      <c r="P98" s="73"/>
      <c r="Q98" s="510"/>
      <c r="R98" s="510"/>
    </row>
    <row r="99" spans="1:18" ht="15" customHeight="1">
      <c r="A99" s="63">
        <v>9</v>
      </c>
      <c r="B99" s="92"/>
      <c r="C99" s="66"/>
      <c r="D99" s="522"/>
      <c r="E99" s="522"/>
      <c r="F99" s="522"/>
      <c r="G99" s="62"/>
      <c r="H99" s="521"/>
      <c r="I99" s="521"/>
      <c r="J99" s="63">
        <v>9</v>
      </c>
      <c r="K99" s="490"/>
      <c r="L99" s="490"/>
      <c r="M99" s="490"/>
      <c r="N99" s="491"/>
      <c r="O99" s="491"/>
      <c r="P99" s="73"/>
      <c r="Q99" s="510"/>
      <c r="R99" s="510"/>
    </row>
    <row r="100" spans="1:18" ht="15" customHeight="1">
      <c r="A100" s="63">
        <v>10</v>
      </c>
      <c r="B100" s="92"/>
      <c r="C100" s="66"/>
      <c r="D100" s="522"/>
      <c r="E100" s="522"/>
      <c r="F100" s="522"/>
      <c r="G100" s="62"/>
      <c r="H100" s="521"/>
      <c r="I100" s="521"/>
      <c r="J100" s="63">
        <v>10</v>
      </c>
      <c r="K100" s="490"/>
      <c r="L100" s="490"/>
      <c r="M100" s="490"/>
      <c r="N100" s="491"/>
      <c r="O100" s="491"/>
      <c r="P100" s="73"/>
      <c r="Q100" s="510"/>
      <c r="R100" s="510"/>
    </row>
    <row r="101" spans="1:18" ht="15" customHeight="1">
      <c r="A101" s="63">
        <v>11</v>
      </c>
      <c r="B101" s="92"/>
      <c r="C101" s="66"/>
      <c r="D101" s="522"/>
      <c r="E101" s="522"/>
      <c r="F101" s="522"/>
      <c r="G101" s="62"/>
      <c r="H101" s="521"/>
      <c r="I101" s="521"/>
      <c r="J101" s="63">
        <v>11</v>
      </c>
      <c r="K101" s="490"/>
      <c r="L101" s="490"/>
      <c r="M101" s="490"/>
      <c r="N101" s="491"/>
      <c r="O101" s="491"/>
      <c r="P101" s="62"/>
      <c r="Q101" s="510"/>
      <c r="R101" s="510"/>
    </row>
    <row r="102" spans="1:18" ht="15" customHeight="1">
      <c r="A102" s="63">
        <v>12</v>
      </c>
      <c r="B102" s="92"/>
      <c r="C102" s="66"/>
      <c r="D102" s="522"/>
      <c r="E102" s="522"/>
      <c r="F102" s="522"/>
      <c r="G102" s="62"/>
      <c r="H102" s="521"/>
      <c r="I102" s="521"/>
      <c r="J102" s="63">
        <v>12</v>
      </c>
      <c r="K102" s="490"/>
      <c r="L102" s="490"/>
      <c r="M102" s="490"/>
      <c r="N102" s="491"/>
      <c r="O102" s="491"/>
      <c r="P102" s="62"/>
      <c r="Q102" s="510"/>
      <c r="R102" s="510"/>
    </row>
    <row r="103" spans="1:18" ht="15" customHeight="1">
      <c r="A103" s="63">
        <v>13</v>
      </c>
      <c r="B103" s="92"/>
      <c r="C103" s="66"/>
      <c r="D103" s="522"/>
      <c r="E103" s="522"/>
      <c r="F103" s="522"/>
      <c r="G103" s="62"/>
      <c r="H103" s="521"/>
      <c r="I103" s="521"/>
      <c r="J103" s="63">
        <v>13</v>
      </c>
      <c r="K103" s="490"/>
      <c r="L103" s="490"/>
      <c r="M103" s="490"/>
      <c r="N103" s="491"/>
      <c r="O103" s="491"/>
      <c r="P103" s="62"/>
      <c r="Q103" s="510"/>
      <c r="R103" s="510"/>
    </row>
    <row r="104" spans="1:18" ht="15" customHeight="1">
      <c r="A104" s="63">
        <v>14</v>
      </c>
      <c r="B104" s="92"/>
      <c r="C104" s="66"/>
      <c r="D104" s="522"/>
      <c r="E104" s="522"/>
      <c r="F104" s="522"/>
      <c r="G104" s="62"/>
      <c r="H104" s="521"/>
      <c r="I104" s="521"/>
      <c r="J104" s="63">
        <v>14</v>
      </c>
      <c r="K104" s="490"/>
      <c r="L104" s="490"/>
      <c r="M104" s="490"/>
      <c r="N104" s="491"/>
      <c r="O104" s="491"/>
      <c r="P104" s="62"/>
      <c r="Q104" s="510"/>
      <c r="R104" s="510"/>
    </row>
    <row r="105" spans="1:18" ht="15" customHeight="1">
      <c r="A105" s="93">
        <v>15</v>
      </c>
      <c r="B105" s="94"/>
      <c r="C105" s="95"/>
      <c r="D105" s="523"/>
      <c r="E105" s="523"/>
      <c r="F105" s="523"/>
      <c r="G105" s="96"/>
      <c r="H105" s="524"/>
      <c r="I105" s="524"/>
      <c r="J105" s="93">
        <v>15</v>
      </c>
      <c r="K105" s="525"/>
      <c r="L105" s="525"/>
      <c r="M105" s="525"/>
      <c r="N105" s="526"/>
      <c r="O105" s="526"/>
      <c r="P105" s="96"/>
      <c r="Q105" s="527"/>
      <c r="R105" s="527"/>
    </row>
    <row r="106" spans="1:18" s="46" customFormat="1" ht="14.25" customHeight="1">
      <c r="A106" s="528" t="s">
        <v>266</v>
      </c>
      <c r="B106" s="528"/>
      <c r="C106" s="528" t="s">
        <v>276</v>
      </c>
      <c r="D106" s="529">
        <f>SUM(D91:F105)</f>
        <v>15796.99</v>
      </c>
      <c r="E106" s="529"/>
      <c r="F106" s="529"/>
      <c r="G106" s="516"/>
      <c r="H106" s="516"/>
      <c r="I106" s="516"/>
      <c r="J106" s="530" t="s">
        <v>266</v>
      </c>
      <c r="K106" s="530"/>
      <c r="L106" s="530"/>
      <c r="M106" s="530"/>
      <c r="N106" s="530"/>
      <c r="O106" s="530"/>
      <c r="P106" s="530"/>
      <c r="Q106" s="518">
        <f>SUM(Q91:R105)</f>
        <v>113617.54000000001</v>
      </c>
      <c r="R106" s="518"/>
    </row>
    <row r="107" spans="1:18" ht="24" customHeight="1">
      <c r="A107" s="479" t="s">
        <v>277</v>
      </c>
      <c r="B107" s="479"/>
      <c r="C107" s="479"/>
      <c r="D107" s="479"/>
      <c r="E107" s="479"/>
      <c r="F107" s="479"/>
      <c r="G107" s="479"/>
      <c r="H107" s="479"/>
      <c r="I107" s="479"/>
      <c r="J107" s="479" t="s">
        <v>278</v>
      </c>
      <c r="K107" s="479"/>
      <c r="L107" s="479"/>
      <c r="M107" s="479"/>
      <c r="N107" s="479"/>
      <c r="O107" s="479"/>
      <c r="P107" s="479"/>
      <c r="Q107" s="479"/>
      <c r="R107" s="479"/>
    </row>
    <row r="108" spans="1:18" ht="68.25" customHeight="1">
      <c r="A108" s="53" t="s">
        <v>5</v>
      </c>
      <c r="B108" s="89" t="s">
        <v>223</v>
      </c>
      <c r="C108" s="54" t="s">
        <v>224</v>
      </c>
      <c r="D108" s="480" t="s">
        <v>225</v>
      </c>
      <c r="E108" s="480"/>
      <c r="F108" s="480"/>
      <c r="G108" s="54" t="s">
        <v>226</v>
      </c>
      <c r="H108" s="481" t="s">
        <v>227</v>
      </c>
      <c r="I108" s="481"/>
      <c r="J108" s="55" t="s">
        <v>5</v>
      </c>
      <c r="K108" s="482" t="s">
        <v>228</v>
      </c>
      <c r="L108" s="482"/>
      <c r="M108" s="482"/>
      <c r="N108" s="483" t="s">
        <v>224</v>
      </c>
      <c r="O108" s="483"/>
      <c r="P108" s="56" t="s">
        <v>226</v>
      </c>
      <c r="Q108" s="484" t="s">
        <v>225</v>
      </c>
      <c r="R108" s="484"/>
    </row>
    <row r="109" spans="1:18" ht="15" customHeight="1">
      <c r="A109" s="57">
        <v>1</v>
      </c>
      <c r="B109" s="97" t="s">
        <v>279</v>
      </c>
      <c r="C109" s="61">
        <v>2005</v>
      </c>
      <c r="D109" s="520">
        <v>9738.44</v>
      </c>
      <c r="E109" s="520"/>
      <c r="F109" s="520"/>
      <c r="G109" s="60" t="s">
        <v>128</v>
      </c>
      <c r="H109" s="496" t="s">
        <v>238</v>
      </c>
      <c r="I109" s="496"/>
      <c r="J109" s="57">
        <v>1</v>
      </c>
      <c r="K109" s="487"/>
      <c r="L109" s="487"/>
      <c r="M109" s="487"/>
      <c r="N109" s="488"/>
      <c r="O109" s="488"/>
      <c r="P109" s="60"/>
      <c r="Q109" s="531"/>
      <c r="R109" s="531"/>
    </row>
    <row r="110" spans="1:18" ht="25.5" customHeight="1">
      <c r="A110" s="63">
        <v>2</v>
      </c>
      <c r="B110" s="92" t="s">
        <v>280</v>
      </c>
      <c r="C110" s="66">
        <v>2017</v>
      </c>
      <c r="D110" s="485">
        <v>5304.15</v>
      </c>
      <c r="E110" s="485"/>
      <c r="F110" s="485"/>
      <c r="G110" s="62" t="s">
        <v>128</v>
      </c>
      <c r="H110" s="496" t="s">
        <v>238</v>
      </c>
      <c r="I110" s="496"/>
      <c r="J110" s="63">
        <v>2</v>
      </c>
      <c r="K110" s="490"/>
      <c r="L110" s="490"/>
      <c r="M110" s="490"/>
      <c r="N110" s="491"/>
      <c r="O110" s="491"/>
      <c r="P110" s="62"/>
      <c r="Q110" s="510"/>
      <c r="R110" s="510"/>
    </row>
    <row r="111" spans="1:18" ht="15" customHeight="1">
      <c r="A111" s="63">
        <v>3</v>
      </c>
      <c r="B111" s="92"/>
      <c r="C111" s="66"/>
      <c r="D111" s="522"/>
      <c r="E111" s="522"/>
      <c r="F111" s="522"/>
      <c r="G111" s="62"/>
      <c r="H111" s="521"/>
      <c r="I111" s="521"/>
      <c r="J111" s="63">
        <v>3</v>
      </c>
      <c r="K111" s="490"/>
      <c r="L111" s="490"/>
      <c r="M111" s="490"/>
      <c r="N111" s="491"/>
      <c r="O111" s="491"/>
      <c r="P111" s="62"/>
      <c r="Q111" s="510"/>
      <c r="R111" s="510"/>
    </row>
    <row r="112" spans="1:18" ht="15" customHeight="1">
      <c r="A112" s="63">
        <v>4</v>
      </c>
      <c r="B112" s="92"/>
      <c r="C112" s="66"/>
      <c r="D112" s="522"/>
      <c r="E112" s="522"/>
      <c r="F112" s="522"/>
      <c r="G112" s="62"/>
      <c r="H112" s="521"/>
      <c r="I112" s="521"/>
      <c r="J112" s="63">
        <v>4</v>
      </c>
      <c r="K112" s="490"/>
      <c r="L112" s="490"/>
      <c r="M112" s="490"/>
      <c r="N112" s="491"/>
      <c r="O112" s="491"/>
      <c r="P112" s="62"/>
      <c r="Q112" s="510"/>
      <c r="R112" s="510"/>
    </row>
    <row r="113" spans="1:18" ht="15" customHeight="1">
      <c r="A113" s="93">
        <v>5</v>
      </c>
      <c r="B113" s="94"/>
      <c r="C113" s="95"/>
      <c r="D113" s="523"/>
      <c r="E113" s="523"/>
      <c r="F113" s="523"/>
      <c r="G113" s="96"/>
      <c r="H113" s="524"/>
      <c r="I113" s="524"/>
      <c r="J113" s="63">
        <v>5</v>
      </c>
      <c r="K113" s="490"/>
      <c r="L113" s="490"/>
      <c r="M113" s="490"/>
      <c r="N113" s="491"/>
      <c r="O113" s="491"/>
      <c r="P113" s="62"/>
      <c r="Q113" s="510"/>
      <c r="R113" s="510"/>
    </row>
    <row r="114" spans="1:18" ht="14.25" customHeight="1">
      <c r="A114" s="528" t="s">
        <v>266</v>
      </c>
      <c r="B114" s="528"/>
      <c r="C114" s="528" t="s">
        <v>276</v>
      </c>
      <c r="D114" s="529">
        <f>SUM(D109:F113)</f>
        <v>15042.59</v>
      </c>
      <c r="E114" s="529"/>
      <c r="F114" s="529"/>
      <c r="G114" s="516"/>
      <c r="H114" s="516"/>
      <c r="I114" s="516"/>
      <c r="J114" s="98">
        <v>6</v>
      </c>
      <c r="K114" s="490"/>
      <c r="L114" s="490"/>
      <c r="M114" s="490"/>
      <c r="N114" s="491"/>
      <c r="O114" s="491"/>
      <c r="P114" s="62"/>
      <c r="Q114" s="510"/>
      <c r="R114" s="510"/>
    </row>
    <row r="115" spans="1:18" ht="24" customHeight="1">
      <c r="A115" s="479" t="s">
        <v>281</v>
      </c>
      <c r="B115" s="479"/>
      <c r="C115" s="479"/>
      <c r="D115" s="479"/>
      <c r="E115" s="479"/>
      <c r="F115" s="479"/>
      <c r="G115" s="479"/>
      <c r="H115" s="479"/>
      <c r="I115" s="479"/>
      <c r="J115" s="63">
        <v>7</v>
      </c>
      <c r="K115" s="490"/>
      <c r="L115" s="490"/>
      <c r="M115" s="490"/>
      <c r="N115" s="491"/>
      <c r="O115" s="491"/>
      <c r="P115" s="62"/>
      <c r="Q115" s="510"/>
      <c r="R115" s="510"/>
    </row>
    <row r="116" spans="1:18" ht="69" customHeight="1">
      <c r="A116" s="53" t="s">
        <v>5</v>
      </c>
      <c r="B116" s="89" t="s">
        <v>223</v>
      </c>
      <c r="C116" s="54" t="s">
        <v>224</v>
      </c>
      <c r="D116" s="480" t="s">
        <v>225</v>
      </c>
      <c r="E116" s="480"/>
      <c r="F116" s="480"/>
      <c r="G116" s="54" t="s">
        <v>226</v>
      </c>
      <c r="H116" s="481" t="s">
        <v>227</v>
      </c>
      <c r="I116" s="481"/>
      <c r="J116" s="63">
        <v>8</v>
      </c>
      <c r="K116" s="490"/>
      <c r="L116" s="490"/>
      <c r="M116" s="490"/>
      <c r="N116" s="491"/>
      <c r="O116" s="491"/>
      <c r="P116" s="62"/>
      <c r="Q116" s="510"/>
      <c r="R116" s="510"/>
    </row>
    <row r="117" spans="1:18" ht="15" customHeight="1">
      <c r="A117" s="57">
        <v>1</v>
      </c>
      <c r="B117" s="97" t="s">
        <v>282</v>
      </c>
      <c r="C117" s="61">
        <v>2010</v>
      </c>
      <c r="D117" s="520">
        <v>16387.31</v>
      </c>
      <c r="E117" s="520"/>
      <c r="F117" s="520"/>
      <c r="G117" s="60" t="s">
        <v>128</v>
      </c>
      <c r="H117" s="496" t="s">
        <v>238</v>
      </c>
      <c r="I117" s="496"/>
      <c r="J117" s="63">
        <v>9</v>
      </c>
      <c r="K117" s="490"/>
      <c r="L117" s="490"/>
      <c r="M117" s="490"/>
      <c r="N117" s="491"/>
      <c r="O117" s="491"/>
      <c r="P117" s="62"/>
      <c r="Q117" s="510"/>
      <c r="R117" s="510"/>
    </row>
    <row r="118" spans="1:18" ht="15" customHeight="1">
      <c r="A118" s="63">
        <v>2</v>
      </c>
      <c r="B118" s="92" t="s">
        <v>283</v>
      </c>
      <c r="C118" s="66">
        <v>2017</v>
      </c>
      <c r="D118" s="485">
        <v>4038</v>
      </c>
      <c r="E118" s="485"/>
      <c r="F118" s="485"/>
      <c r="G118" s="62" t="s">
        <v>128</v>
      </c>
      <c r="H118" s="521" t="s">
        <v>230</v>
      </c>
      <c r="I118" s="521"/>
      <c r="J118" s="63">
        <v>10</v>
      </c>
      <c r="K118" s="490"/>
      <c r="L118" s="490"/>
      <c r="M118" s="490"/>
      <c r="N118" s="491"/>
      <c r="O118" s="491"/>
      <c r="P118" s="62"/>
      <c r="Q118" s="510"/>
      <c r="R118" s="510"/>
    </row>
    <row r="119" spans="1:18" ht="25.5" customHeight="1">
      <c r="A119" s="63">
        <v>3</v>
      </c>
      <c r="B119" s="92" t="s">
        <v>284</v>
      </c>
      <c r="C119" s="66">
        <v>2017</v>
      </c>
      <c r="D119" s="485">
        <v>40377</v>
      </c>
      <c r="E119" s="485"/>
      <c r="F119" s="485"/>
      <c r="G119" s="62" t="s">
        <v>128</v>
      </c>
      <c r="H119" s="521" t="s">
        <v>230</v>
      </c>
      <c r="I119" s="521"/>
      <c r="J119" s="63">
        <v>11</v>
      </c>
      <c r="K119" s="490"/>
      <c r="L119" s="490"/>
      <c r="M119" s="490"/>
      <c r="N119" s="491"/>
      <c r="O119" s="491"/>
      <c r="P119" s="62"/>
      <c r="Q119" s="510"/>
      <c r="R119" s="510"/>
    </row>
    <row r="120" spans="1:18" ht="24.75">
      <c r="A120" s="63">
        <v>4</v>
      </c>
      <c r="B120" s="99" t="s">
        <v>285</v>
      </c>
      <c r="C120" s="66">
        <v>2015</v>
      </c>
      <c r="D120" s="485">
        <v>20541</v>
      </c>
      <c r="E120" s="485"/>
      <c r="F120" s="485"/>
      <c r="G120" s="62" t="s">
        <v>128</v>
      </c>
      <c r="H120" s="521"/>
      <c r="I120" s="521"/>
      <c r="J120" s="63">
        <v>12</v>
      </c>
      <c r="K120" s="490"/>
      <c r="L120" s="490"/>
      <c r="M120" s="490"/>
      <c r="N120" s="491"/>
      <c r="O120" s="491"/>
      <c r="P120" s="62"/>
      <c r="Q120" s="510"/>
      <c r="R120" s="510"/>
    </row>
    <row r="121" spans="1:18" ht="24.75">
      <c r="A121" s="100"/>
      <c r="B121" s="99" t="s">
        <v>286</v>
      </c>
      <c r="C121" s="101">
        <v>2015</v>
      </c>
      <c r="D121" s="485">
        <v>4066.5</v>
      </c>
      <c r="E121" s="485"/>
      <c r="F121" s="485"/>
      <c r="G121" s="102" t="s">
        <v>128</v>
      </c>
      <c r="H121" s="566"/>
      <c r="I121" s="567"/>
      <c r="J121" s="100"/>
      <c r="K121" s="105"/>
      <c r="L121" s="105"/>
      <c r="M121" s="105"/>
      <c r="N121" s="101"/>
      <c r="O121" s="101"/>
      <c r="P121" s="102"/>
      <c r="Q121" s="106"/>
      <c r="R121" s="107"/>
    </row>
    <row r="122" spans="1:18" ht="26.25">
      <c r="A122" s="100"/>
      <c r="B122" s="108" t="s">
        <v>287</v>
      </c>
      <c r="C122" s="101">
        <v>2019</v>
      </c>
      <c r="D122" s="533">
        <v>15786.95</v>
      </c>
      <c r="E122" s="534"/>
      <c r="F122" s="535"/>
      <c r="G122" s="102" t="s">
        <v>128</v>
      </c>
      <c r="H122" s="109" t="s">
        <v>288</v>
      </c>
      <c r="I122" s="104"/>
      <c r="J122" s="100"/>
      <c r="K122" s="105"/>
      <c r="L122" s="105"/>
      <c r="M122" s="105"/>
      <c r="N122" s="101"/>
      <c r="O122" s="101"/>
      <c r="P122" s="102"/>
      <c r="Q122" s="106"/>
      <c r="R122" s="107"/>
    </row>
    <row r="123" spans="1:18" ht="25.5">
      <c r="A123" s="100"/>
      <c r="B123" s="110" t="s">
        <v>289</v>
      </c>
      <c r="C123" s="101">
        <v>2019</v>
      </c>
      <c r="D123" s="536">
        <v>8171.41</v>
      </c>
      <c r="E123" s="537"/>
      <c r="F123" s="538"/>
      <c r="G123" s="102" t="s">
        <v>128</v>
      </c>
      <c r="H123" s="109" t="s">
        <v>290</v>
      </c>
      <c r="I123" s="104"/>
      <c r="J123" s="100"/>
      <c r="K123" s="105"/>
      <c r="L123" s="105"/>
      <c r="M123" s="105"/>
      <c r="N123" s="101"/>
      <c r="O123" s="101"/>
      <c r="P123" s="102"/>
      <c r="Q123" s="106"/>
      <c r="R123" s="107"/>
    </row>
    <row r="124" spans="1:18" ht="25.5">
      <c r="A124" s="100"/>
      <c r="B124" s="366" t="s">
        <v>601</v>
      </c>
      <c r="C124" s="101">
        <v>2018</v>
      </c>
      <c r="D124" s="568">
        <v>30627</v>
      </c>
      <c r="E124" s="569"/>
      <c r="F124" s="570"/>
      <c r="G124" s="102" t="s">
        <v>128</v>
      </c>
      <c r="H124" s="571"/>
      <c r="I124" s="572"/>
      <c r="J124" s="100"/>
      <c r="K124" s="105"/>
      <c r="L124" s="105"/>
      <c r="M124" s="105"/>
      <c r="N124" s="101"/>
      <c r="O124" s="101"/>
      <c r="P124" s="102"/>
      <c r="Q124" s="365"/>
      <c r="R124" s="107"/>
    </row>
    <row r="125" spans="1:18" ht="36.75">
      <c r="A125" s="93">
        <v>5</v>
      </c>
      <c r="B125" s="99" t="s">
        <v>291</v>
      </c>
      <c r="C125" s="95">
        <v>2015</v>
      </c>
      <c r="D125" s="532">
        <v>4990</v>
      </c>
      <c r="E125" s="532"/>
      <c r="F125" s="532"/>
      <c r="G125" s="96"/>
      <c r="H125" s="524" t="s">
        <v>270</v>
      </c>
      <c r="I125" s="524"/>
      <c r="J125" s="93">
        <v>13</v>
      </c>
      <c r="K125" s="525"/>
      <c r="L125" s="525"/>
      <c r="M125" s="525"/>
      <c r="N125" s="526"/>
      <c r="O125" s="526"/>
      <c r="P125" s="96"/>
      <c r="Q125" s="527"/>
      <c r="R125" s="527"/>
    </row>
    <row r="126" spans="1:18" s="46" customFormat="1" ht="14.25" customHeight="1">
      <c r="A126" s="528" t="s">
        <v>266</v>
      </c>
      <c r="B126" s="528"/>
      <c r="C126" s="528" t="s">
        <v>276</v>
      </c>
      <c r="D126" s="529">
        <f>SUM(D117:F125)</f>
        <v>144985.16999999998</v>
      </c>
      <c r="E126" s="529"/>
      <c r="F126" s="529"/>
      <c r="G126" s="516"/>
      <c r="H126" s="516"/>
      <c r="I126" s="516"/>
      <c r="J126" s="530" t="s">
        <v>266</v>
      </c>
      <c r="K126" s="530"/>
      <c r="L126" s="530"/>
      <c r="M126" s="530"/>
      <c r="N126" s="530"/>
      <c r="O126" s="530"/>
      <c r="P126" s="530"/>
      <c r="Q126" s="518">
        <f>SUM(Q109:R125)</f>
        <v>0</v>
      </c>
      <c r="R126" s="518"/>
    </row>
    <row r="127" spans="1:18" ht="24" customHeight="1">
      <c r="A127" s="479" t="s">
        <v>292</v>
      </c>
      <c r="B127" s="479"/>
      <c r="C127" s="479"/>
      <c r="D127" s="479"/>
      <c r="E127" s="479"/>
      <c r="F127" s="479"/>
      <c r="G127" s="479"/>
      <c r="H127" s="479"/>
      <c r="I127" s="479"/>
      <c r="J127" s="479" t="s">
        <v>292</v>
      </c>
      <c r="K127" s="479"/>
      <c r="L127" s="479"/>
      <c r="M127" s="479"/>
      <c r="N127" s="479"/>
      <c r="O127" s="479"/>
      <c r="P127" s="479"/>
      <c r="Q127" s="479"/>
      <c r="R127" s="479"/>
    </row>
    <row r="128" spans="1:18" ht="69.75" customHeight="1">
      <c r="A128" s="53" t="s">
        <v>5</v>
      </c>
      <c r="B128" s="89" t="s">
        <v>223</v>
      </c>
      <c r="C128" s="54" t="s">
        <v>224</v>
      </c>
      <c r="D128" s="480" t="s">
        <v>225</v>
      </c>
      <c r="E128" s="480"/>
      <c r="F128" s="480"/>
      <c r="G128" s="54" t="s">
        <v>226</v>
      </c>
      <c r="H128" s="481" t="s">
        <v>227</v>
      </c>
      <c r="I128" s="481"/>
      <c r="J128" s="55" t="s">
        <v>5</v>
      </c>
      <c r="K128" s="482" t="s">
        <v>228</v>
      </c>
      <c r="L128" s="482"/>
      <c r="M128" s="482"/>
      <c r="N128" s="483" t="s">
        <v>224</v>
      </c>
      <c r="O128" s="483"/>
      <c r="P128" s="56" t="s">
        <v>226</v>
      </c>
      <c r="Q128" s="484" t="s">
        <v>225</v>
      </c>
      <c r="R128" s="484"/>
    </row>
    <row r="129" spans="1:18" ht="15" customHeight="1">
      <c r="A129" s="57">
        <v>1</v>
      </c>
      <c r="B129" s="97"/>
      <c r="C129" s="61"/>
      <c r="D129" s="539"/>
      <c r="E129" s="539"/>
      <c r="F129" s="539"/>
      <c r="G129" s="60"/>
      <c r="H129" s="486"/>
      <c r="I129" s="486"/>
      <c r="J129" s="57">
        <v>1</v>
      </c>
      <c r="K129" s="487"/>
      <c r="L129" s="487"/>
      <c r="M129" s="487"/>
      <c r="N129" s="488"/>
      <c r="O129" s="488"/>
      <c r="P129" s="60"/>
      <c r="Q129" s="531"/>
      <c r="R129" s="531"/>
    </row>
    <row r="130" spans="1:18" ht="15" customHeight="1">
      <c r="A130" s="63">
        <v>2</v>
      </c>
      <c r="B130" s="92"/>
      <c r="C130" s="66"/>
      <c r="D130" s="522"/>
      <c r="E130" s="522"/>
      <c r="F130" s="522"/>
      <c r="G130" s="62"/>
      <c r="H130" s="521"/>
      <c r="I130" s="521"/>
      <c r="J130" s="63">
        <v>2</v>
      </c>
      <c r="K130" s="490"/>
      <c r="L130" s="490"/>
      <c r="M130" s="490"/>
      <c r="N130" s="491"/>
      <c r="O130" s="491"/>
      <c r="P130" s="62"/>
      <c r="Q130" s="510"/>
      <c r="R130" s="510"/>
    </row>
    <row r="131" spans="1:18" ht="15" customHeight="1">
      <c r="A131" s="63">
        <v>3</v>
      </c>
      <c r="B131" s="92"/>
      <c r="C131" s="66"/>
      <c r="D131" s="522"/>
      <c r="E131" s="522"/>
      <c r="F131" s="522"/>
      <c r="G131" s="62"/>
      <c r="H131" s="521"/>
      <c r="I131" s="521"/>
      <c r="J131" s="63">
        <v>3</v>
      </c>
      <c r="K131" s="490"/>
      <c r="L131" s="490"/>
      <c r="M131" s="490"/>
      <c r="N131" s="491"/>
      <c r="O131" s="491"/>
      <c r="P131" s="62"/>
      <c r="Q131" s="510"/>
      <c r="R131" s="510"/>
    </row>
    <row r="132" spans="1:18" ht="15" customHeight="1">
      <c r="A132" s="63">
        <v>4</v>
      </c>
      <c r="B132" s="92"/>
      <c r="C132" s="66"/>
      <c r="D132" s="522"/>
      <c r="E132" s="522"/>
      <c r="F132" s="522"/>
      <c r="G132" s="62"/>
      <c r="H132" s="521"/>
      <c r="I132" s="521"/>
      <c r="J132" s="63">
        <v>4</v>
      </c>
      <c r="K132" s="490"/>
      <c r="L132" s="490"/>
      <c r="M132" s="490"/>
      <c r="N132" s="491"/>
      <c r="O132" s="491"/>
      <c r="P132" s="62"/>
      <c r="Q132" s="510"/>
      <c r="R132" s="510"/>
    </row>
    <row r="133" spans="1:18" ht="15" customHeight="1">
      <c r="A133" s="100"/>
      <c r="B133" s="111"/>
      <c r="C133" s="101"/>
      <c r="D133" s="112"/>
      <c r="E133" s="112"/>
      <c r="F133" s="112"/>
      <c r="G133" s="102"/>
      <c r="H133" s="103"/>
      <c r="I133" s="104"/>
      <c r="J133" s="100"/>
      <c r="K133" s="105"/>
      <c r="L133" s="105"/>
      <c r="M133" s="105"/>
      <c r="N133" s="101"/>
      <c r="O133" s="101"/>
      <c r="P133" s="102"/>
      <c r="Q133" s="106"/>
      <c r="R133" s="107"/>
    </row>
    <row r="134" spans="1:18" ht="15" customHeight="1">
      <c r="A134" s="93">
        <v>5</v>
      </c>
      <c r="B134" s="94"/>
      <c r="C134" s="95"/>
      <c r="D134" s="523"/>
      <c r="E134" s="523"/>
      <c r="F134" s="523"/>
      <c r="G134" s="96"/>
      <c r="H134" s="524"/>
      <c r="I134" s="524"/>
      <c r="J134" s="93">
        <v>5</v>
      </c>
      <c r="K134" s="525"/>
      <c r="L134" s="525"/>
      <c r="M134" s="525"/>
      <c r="N134" s="526"/>
      <c r="O134" s="526"/>
      <c r="P134" s="96"/>
      <c r="Q134" s="527"/>
      <c r="R134" s="527"/>
    </row>
    <row r="135" spans="1:18" s="46" customFormat="1" ht="14.25" customHeight="1">
      <c r="A135" s="528" t="s">
        <v>266</v>
      </c>
      <c r="B135" s="528"/>
      <c r="C135" s="528" t="s">
        <v>276</v>
      </c>
      <c r="D135" s="529">
        <f>SUM(D129:F134)</f>
        <v>0</v>
      </c>
      <c r="E135" s="529"/>
      <c r="F135" s="529"/>
      <c r="G135" s="516"/>
      <c r="H135" s="516"/>
      <c r="I135" s="516"/>
      <c r="J135" s="530" t="s">
        <v>266</v>
      </c>
      <c r="K135" s="530"/>
      <c r="L135" s="530"/>
      <c r="M135" s="530"/>
      <c r="N135" s="530"/>
      <c r="O135" s="530"/>
      <c r="P135" s="530"/>
      <c r="Q135" s="518">
        <f>SUM(Q129:R134)</f>
        <v>0</v>
      </c>
      <c r="R135" s="518"/>
    </row>
    <row r="136" spans="1:18" ht="24" customHeight="1">
      <c r="A136" s="479" t="s">
        <v>293</v>
      </c>
      <c r="B136" s="479"/>
      <c r="C136" s="479"/>
      <c r="D136" s="479"/>
      <c r="E136" s="479"/>
      <c r="F136" s="479"/>
      <c r="G136" s="479"/>
      <c r="H136" s="479"/>
      <c r="I136" s="479"/>
      <c r="J136" s="479" t="s">
        <v>293</v>
      </c>
      <c r="K136" s="479"/>
      <c r="L136" s="479"/>
      <c r="M136" s="479"/>
      <c r="N136" s="479"/>
      <c r="O136" s="479"/>
      <c r="P136" s="479"/>
      <c r="Q136" s="479"/>
      <c r="R136" s="479"/>
    </row>
    <row r="137" spans="1:18" ht="69.75" customHeight="1">
      <c r="A137" s="53" t="s">
        <v>5</v>
      </c>
      <c r="B137" s="89" t="s">
        <v>223</v>
      </c>
      <c r="C137" s="54" t="s">
        <v>224</v>
      </c>
      <c r="D137" s="480" t="s">
        <v>225</v>
      </c>
      <c r="E137" s="480"/>
      <c r="F137" s="480"/>
      <c r="G137" s="54" t="s">
        <v>226</v>
      </c>
      <c r="H137" s="481" t="s">
        <v>227</v>
      </c>
      <c r="I137" s="481"/>
      <c r="J137" s="55" t="s">
        <v>5</v>
      </c>
      <c r="K137" s="482" t="s">
        <v>228</v>
      </c>
      <c r="L137" s="482"/>
      <c r="M137" s="482"/>
      <c r="N137" s="483" t="s">
        <v>224</v>
      </c>
      <c r="O137" s="483"/>
      <c r="P137" s="56" t="s">
        <v>226</v>
      </c>
      <c r="Q137" s="484" t="s">
        <v>225</v>
      </c>
      <c r="R137" s="484"/>
    </row>
    <row r="138" spans="1:18" ht="15" customHeight="1">
      <c r="A138" s="57">
        <v>1</v>
      </c>
      <c r="B138" s="97"/>
      <c r="C138" s="61"/>
      <c r="D138" s="539"/>
      <c r="E138" s="539"/>
      <c r="F138" s="539"/>
      <c r="G138" s="60"/>
      <c r="H138" s="486"/>
      <c r="I138" s="486"/>
      <c r="J138" s="57">
        <v>1</v>
      </c>
      <c r="K138" s="487"/>
      <c r="L138" s="487"/>
      <c r="M138" s="487"/>
      <c r="N138" s="488"/>
      <c r="O138" s="488"/>
      <c r="P138" s="60"/>
      <c r="Q138" s="531"/>
      <c r="R138" s="531"/>
    </row>
    <row r="139" spans="1:18" ht="15" customHeight="1">
      <c r="A139" s="63">
        <v>2</v>
      </c>
      <c r="B139" s="92"/>
      <c r="C139" s="66"/>
      <c r="D139" s="522"/>
      <c r="E139" s="522"/>
      <c r="F139" s="522"/>
      <c r="G139" s="62"/>
      <c r="H139" s="521"/>
      <c r="I139" s="521"/>
      <c r="J139" s="63">
        <v>2</v>
      </c>
      <c r="K139" s="490"/>
      <c r="L139" s="490"/>
      <c r="M139" s="490"/>
      <c r="N139" s="491"/>
      <c r="O139" s="491"/>
      <c r="P139" s="62"/>
      <c r="Q139" s="510"/>
      <c r="R139" s="510"/>
    </row>
    <row r="140" spans="1:18" ht="15" customHeight="1">
      <c r="A140" s="63">
        <v>3</v>
      </c>
      <c r="B140" s="92"/>
      <c r="C140" s="66"/>
      <c r="D140" s="522"/>
      <c r="E140" s="522"/>
      <c r="F140" s="522"/>
      <c r="G140" s="62"/>
      <c r="H140" s="521"/>
      <c r="I140" s="521"/>
      <c r="J140" s="63">
        <v>3</v>
      </c>
      <c r="K140" s="490"/>
      <c r="L140" s="490"/>
      <c r="M140" s="490"/>
      <c r="N140" s="491"/>
      <c r="O140" s="491"/>
      <c r="P140" s="62"/>
      <c r="Q140" s="510"/>
      <c r="R140" s="510"/>
    </row>
    <row r="141" spans="1:18" ht="15" customHeight="1">
      <c r="A141" s="63">
        <v>4</v>
      </c>
      <c r="B141" s="92"/>
      <c r="C141" s="66"/>
      <c r="D141" s="522"/>
      <c r="E141" s="522"/>
      <c r="F141" s="522"/>
      <c r="G141" s="62"/>
      <c r="H141" s="521"/>
      <c r="I141" s="521"/>
      <c r="J141" s="63">
        <v>4</v>
      </c>
      <c r="K141" s="490"/>
      <c r="L141" s="490"/>
      <c r="M141" s="490"/>
      <c r="N141" s="491"/>
      <c r="O141" s="491"/>
      <c r="P141" s="62"/>
      <c r="Q141" s="510"/>
      <c r="R141" s="510"/>
    </row>
    <row r="142" spans="1:18" ht="15" customHeight="1">
      <c r="A142" s="93">
        <v>5</v>
      </c>
      <c r="B142" s="94"/>
      <c r="C142" s="95"/>
      <c r="D142" s="523"/>
      <c r="E142" s="523"/>
      <c r="F142" s="523"/>
      <c r="G142" s="96"/>
      <c r="H142" s="524"/>
      <c r="I142" s="524"/>
      <c r="J142" s="93">
        <v>5</v>
      </c>
      <c r="K142" s="525"/>
      <c r="L142" s="525"/>
      <c r="M142" s="525"/>
      <c r="N142" s="526"/>
      <c r="O142" s="526"/>
      <c r="P142" s="96"/>
      <c r="Q142" s="527"/>
      <c r="R142" s="527"/>
    </row>
    <row r="143" spans="1:18" s="46" customFormat="1" ht="14.25" customHeight="1">
      <c r="A143" s="528" t="s">
        <v>266</v>
      </c>
      <c r="B143" s="528"/>
      <c r="C143" s="528" t="s">
        <v>276</v>
      </c>
      <c r="D143" s="529">
        <f>SUM(D138:F142)</f>
        <v>0</v>
      </c>
      <c r="E143" s="529"/>
      <c r="F143" s="529"/>
      <c r="G143" s="516"/>
      <c r="H143" s="516"/>
      <c r="I143" s="516"/>
      <c r="J143" s="530" t="s">
        <v>266</v>
      </c>
      <c r="K143" s="530"/>
      <c r="L143" s="530"/>
      <c r="M143" s="530"/>
      <c r="N143" s="530"/>
      <c r="O143" s="530"/>
      <c r="P143" s="530"/>
      <c r="Q143" s="518">
        <f>SUM(Q138:R142)</f>
        <v>0</v>
      </c>
      <c r="R143" s="518"/>
    </row>
    <row r="144" spans="1:9" ht="24" customHeight="1">
      <c r="A144" s="479" t="s">
        <v>294</v>
      </c>
      <c r="B144" s="479"/>
      <c r="C144" s="479"/>
      <c r="D144" s="479"/>
      <c r="E144" s="479"/>
      <c r="F144" s="479"/>
      <c r="G144" s="479"/>
      <c r="H144" s="479"/>
      <c r="I144" s="479"/>
    </row>
    <row r="145" spans="1:9" ht="69.75" customHeight="1">
      <c r="A145" s="53" t="s">
        <v>5</v>
      </c>
      <c r="B145" s="89" t="s">
        <v>223</v>
      </c>
      <c r="C145" s="54" t="s">
        <v>224</v>
      </c>
      <c r="D145" s="480" t="s">
        <v>225</v>
      </c>
      <c r="E145" s="480"/>
      <c r="F145" s="480"/>
      <c r="G145" s="54" t="s">
        <v>226</v>
      </c>
      <c r="H145" s="481" t="s">
        <v>227</v>
      </c>
      <c r="I145" s="481"/>
    </row>
    <row r="146" spans="1:9" ht="15" customHeight="1">
      <c r="A146" s="57">
        <v>1</v>
      </c>
      <c r="B146" s="113" t="s">
        <v>295</v>
      </c>
      <c r="C146" s="61">
        <v>2017</v>
      </c>
      <c r="D146" s="520">
        <v>1161</v>
      </c>
      <c r="E146" s="520"/>
      <c r="F146" s="520"/>
      <c r="G146" s="60" t="s">
        <v>128</v>
      </c>
      <c r="H146" s="486" t="s">
        <v>296</v>
      </c>
      <c r="I146" s="486"/>
    </row>
    <row r="147" spans="1:9" ht="15" customHeight="1">
      <c r="A147" s="63">
        <v>2</v>
      </c>
      <c r="B147" s="113" t="s">
        <v>295</v>
      </c>
      <c r="C147" s="66">
        <v>2017</v>
      </c>
      <c r="D147" s="485">
        <v>1161</v>
      </c>
      <c r="E147" s="485"/>
      <c r="F147" s="485"/>
      <c r="G147" s="60" t="s">
        <v>128</v>
      </c>
      <c r="H147" s="521" t="s">
        <v>296</v>
      </c>
      <c r="I147" s="521"/>
    </row>
    <row r="148" spans="1:9" ht="15" customHeight="1">
      <c r="A148" s="63">
        <v>3</v>
      </c>
      <c r="B148" s="113" t="s">
        <v>295</v>
      </c>
      <c r="C148" s="66">
        <v>2017</v>
      </c>
      <c r="D148" s="485">
        <v>1161</v>
      </c>
      <c r="E148" s="485"/>
      <c r="F148" s="485"/>
      <c r="G148" s="60" t="s">
        <v>128</v>
      </c>
      <c r="H148" s="521" t="s">
        <v>296</v>
      </c>
      <c r="I148" s="521"/>
    </row>
    <row r="149" spans="1:9" ht="15" customHeight="1">
      <c r="A149" s="63">
        <v>4</v>
      </c>
      <c r="B149" s="113" t="s">
        <v>295</v>
      </c>
      <c r="C149" s="66">
        <v>2017</v>
      </c>
      <c r="D149" s="485">
        <v>1161</v>
      </c>
      <c r="E149" s="485"/>
      <c r="F149" s="485"/>
      <c r="G149" s="60" t="s">
        <v>128</v>
      </c>
      <c r="H149" s="521" t="s">
        <v>296</v>
      </c>
      <c r="I149" s="521"/>
    </row>
    <row r="150" spans="1:18" ht="15" customHeight="1">
      <c r="A150" s="93">
        <v>5</v>
      </c>
      <c r="B150" s="94"/>
      <c r="C150" s="95"/>
      <c r="D150" s="523"/>
      <c r="E150" s="523"/>
      <c r="F150" s="523"/>
      <c r="G150" s="96"/>
      <c r="H150" s="524"/>
      <c r="I150" s="524"/>
      <c r="J150" s="114"/>
      <c r="K150" s="115"/>
      <c r="L150" s="115"/>
      <c r="M150" s="115"/>
      <c r="N150" s="114"/>
      <c r="O150" s="114"/>
      <c r="P150" s="114"/>
      <c r="Q150" s="114"/>
      <c r="R150" s="114"/>
    </row>
    <row r="151" spans="1:18" ht="15" customHeight="1">
      <c r="A151" s="540" t="s">
        <v>266</v>
      </c>
      <c r="B151" s="540"/>
      <c r="C151" s="540" t="s">
        <v>276</v>
      </c>
      <c r="D151" s="541">
        <f>SUM(D146:F150)</f>
        <v>4644</v>
      </c>
      <c r="E151" s="541"/>
      <c r="F151" s="541"/>
      <c r="G151" s="542"/>
      <c r="H151" s="542"/>
      <c r="I151" s="542"/>
      <c r="J151" s="114"/>
      <c r="K151" s="115"/>
      <c r="L151" s="115"/>
      <c r="M151" s="115"/>
      <c r="N151" s="114"/>
      <c r="O151" s="114"/>
      <c r="P151" s="114"/>
      <c r="Q151" s="114"/>
      <c r="R151" s="114"/>
    </row>
    <row r="152" spans="1:9" ht="24" customHeight="1">
      <c r="A152" s="479" t="s">
        <v>297</v>
      </c>
      <c r="B152" s="479"/>
      <c r="C152" s="479"/>
      <c r="D152" s="479"/>
      <c r="E152" s="479"/>
      <c r="F152" s="479"/>
      <c r="G152" s="479"/>
      <c r="H152" s="479"/>
      <c r="I152" s="479"/>
    </row>
    <row r="153" spans="1:9" ht="69.75" customHeight="1">
      <c r="A153" s="53" t="s">
        <v>5</v>
      </c>
      <c r="B153" s="89" t="s">
        <v>223</v>
      </c>
      <c r="C153" s="54" t="s">
        <v>224</v>
      </c>
      <c r="D153" s="480" t="s">
        <v>225</v>
      </c>
      <c r="E153" s="480"/>
      <c r="F153" s="480"/>
      <c r="G153" s="54" t="s">
        <v>226</v>
      </c>
      <c r="H153" s="481" t="s">
        <v>227</v>
      </c>
      <c r="I153" s="481"/>
    </row>
    <row r="154" spans="1:9" ht="32.25" customHeight="1">
      <c r="A154" s="57">
        <v>1</v>
      </c>
      <c r="B154" s="68" t="s">
        <v>298</v>
      </c>
      <c r="C154" s="71">
        <v>41190</v>
      </c>
      <c r="D154" s="539">
        <v>2706</v>
      </c>
      <c r="E154" s="539"/>
      <c r="F154" s="539"/>
      <c r="G154" s="60" t="s">
        <v>128</v>
      </c>
      <c r="H154" s="486" t="s">
        <v>299</v>
      </c>
      <c r="I154" s="486"/>
    </row>
    <row r="155" spans="1:9" ht="28.5" customHeight="1">
      <c r="A155" s="63">
        <v>2</v>
      </c>
      <c r="B155" s="68" t="s">
        <v>300</v>
      </c>
      <c r="C155" s="71">
        <v>42537</v>
      </c>
      <c r="D155" s="522">
        <v>3409</v>
      </c>
      <c r="E155" s="522"/>
      <c r="F155" s="522"/>
      <c r="G155" s="62" t="s">
        <v>128</v>
      </c>
      <c r="H155" s="486" t="s">
        <v>299</v>
      </c>
      <c r="I155" s="486"/>
    </row>
    <row r="156" spans="1:9" ht="15" customHeight="1">
      <c r="A156" s="63">
        <v>3</v>
      </c>
      <c r="B156" s="92"/>
      <c r="C156" s="66"/>
      <c r="D156" s="522"/>
      <c r="E156" s="522"/>
      <c r="F156" s="522"/>
      <c r="G156" s="62"/>
      <c r="H156" s="521"/>
      <c r="I156" s="521"/>
    </row>
    <row r="157" spans="1:9" ht="15" customHeight="1">
      <c r="A157" s="63">
        <v>4</v>
      </c>
      <c r="B157" s="92"/>
      <c r="C157" s="66"/>
      <c r="D157" s="522"/>
      <c r="E157" s="522"/>
      <c r="F157" s="522"/>
      <c r="G157" s="62"/>
      <c r="H157" s="521"/>
      <c r="I157" s="521"/>
    </row>
    <row r="158" spans="1:18" ht="15" customHeight="1">
      <c r="A158" s="93">
        <v>5</v>
      </c>
      <c r="B158" s="94"/>
      <c r="C158" s="95"/>
      <c r="D158" s="523"/>
      <c r="E158" s="523"/>
      <c r="F158" s="523"/>
      <c r="G158" s="96"/>
      <c r="H158" s="524"/>
      <c r="I158" s="524"/>
      <c r="J158" s="114"/>
      <c r="K158" s="115"/>
      <c r="L158" s="115"/>
      <c r="M158" s="115"/>
      <c r="N158" s="114"/>
      <c r="O158" s="114"/>
      <c r="P158" s="114"/>
      <c r="Q158" s="114"/>
      <c r="R158" s="114"/>
    </row>
    <row r="159" spans="1:18" ht="14.25" customHeight="1">
      <c r="A159" s="540" t="s">
        <v>266</v>
      </c>
      <c r="B159" s="540"/>
      <c r="C159" s="540"/>
      <c r="D159" s="541">
        <f>SUM(D154:F158)</f>
        <v>6115</v>
      </c>
      <c r="E159" s="541"/>
      <c r="F159" s="541"/>
      <c r="G159" s="542"/>
      <c r="H159" s="542"/>
      <c r="I159" s="542"/>
      <c r="J159" s="114"/>
      <c r="K159" s="115"/>
      <c r="L159" s="115"/>
      <c r="M159" s="115"/>
      <c r="N159" s="114"/>
      <c r="O159" s="114"/>
      <c r="P159" s="114"/>
      <c r="Q159" s="114"/>
      <c r="R159" s="114"/>
    </row>
    <row r="160" spans="1:18" ht="24" customHeight="1">
      <c r="A160" s="479" t="s">
        <v>301</v>
      </c>
      <c r="B160" s="479"/>
      <c r="C160" s="479"/>
      <c r="D160" s="479"/>
      <c r="E160" s="479"/>
      <c r="F160" s="479"/>
      <c r="G160" s="479"/>
      <c r="H160" s="479"/>
      <c r="I160" s="479"/>
      <c r="J160" s="479" t="s">
        <v>302</v>
      </c>
      <c r="K160" s="479"/>
      <c r="L160" s="479"/>
      <c r="M160" s="479"/>
      <c r="N160" s="479"/>
      <c r="O160" s="479"/>
      <c r="P160" s="479"/>
      <c r="Q160" s="479"/>
      <c r="R160" s="479"/>
    </row>
    <row r="161" spans="1:18" ht="69.75" customHeight="1">
      <c r="A161" s="53" t="s">
        <v>5</v>
      </c>
      <c r="B161" s="89" t="s">
        <v>223</v>
      </c>
      <c r="C161" s="54" t="s">
        <v>224</v>
      </c>
      <c r="D161" s="480" t="s">
        <v>225</v>
      </c>
      <c r="E161" s="480"/>
      <c r="F161" s="480"/>
      <c r="G161" s="54" t="s">
        <v>226</v>
      </c>
      <c r="H161" s="481" t="s">
        <v>227</v>
      </c>
      <c r="I161" s="481"/>
      <c r="J161" s="55" t="s">
        <v>5</v>
      </c>
      <c r="K161" s="482" t="s">
        <v>228</v>
      </c>
      <c r="L161" s="482"/>
      <c r="M161" s="482"/>
      <c r="N161" s="483" t="s">
        <v>224</v>
      </c>
      <c r="O161" s="483"/>
      <c r="P161" s="56" t="s">
        <v>226</v>
      </c>
      <c r="Q161" s="484" t="s">
        <v>225</v>
      </c>
      <c r="R161" s="484"/>
    </row>
    <row r="162" spans="1:18" ht="39.75" customHeight="1">
      <c r="A162" s="57">
        <v>1</v>
      </c>
      <c r="B162" s="68" t="s">
        <v>596</v>
      </c>
      <c r="C162" s="69">
        <v>43465</v>
      </c>
      <c r="D162" s="543">
        <v>24108</v>
      </c>
      <c r="E162" s="543"/>
      <c r="F162" s="543"/>
      <c r="G162" s="62" t="s">
        <v>128</v>
      </c>
      <c r="H162" s="544" t="s">
        <v>597</v>
      </c>
      <c r="I162" s="544"/>
      <c r="J162" s="57">
        <v>1</v>
      </c>
      <c r="K162" s="546" t="s">
        <v>303</v>
      </c>
      <c r="L162" s="546"/>
      <c r="M162" s="546"/>
      <c r="N162" s="547">
        <v>2015</v>
      </c>
      <c r="O162" s="547"/>
      <c r="P162" s="60" t="s">
        <v>128</v>
      </c>
      <c r="Q162" s="489">
        <v>979.08</v>
      </c>
      <c r="R162" s="489"/>
    </row>
    <row r="163" spans="1:18" ht="39.75" customHeight="1">
      <c r="A163" s="63">
        <v>2</v>
      </c>
      <c r="B163" s="68"/>
      <c r="C163" s="69"/>
      <c r="D163" s="543"/>
      <c r="E163" s="543"/>
      <c r="F163" s="543"/>
      <c r="G163" s="62" t="s">
        <v>128</v>
      </c>
      <c r="H163" s="544" t="s">
        <v>207</v>
      </c>
      <c r="I163" s="544"/>
      <c r="J163" s="63">
        <v>2</v>
      </c>
      <c r="K163" s="545" t="s">
        <v>303</v>
      </c>
      <c r="L163" s="545"/>
      <c r="M163" s="545"/>
      <c r="N163" s="491">
        <v>2015</v>
      </c>
      <c r="O163" s="491"/>
      <c r="P163" s="60" t="s">
        <v>128</v>
      </c>
      <c r="Q163" s="489">
        <v>980.08</v>
      </c>
      <c r="R163" s="489"/>
    </row>
    <row r="164" spans="1:18" ht="39.75" customHeight="1">
      <c r="A164" s="63">
        <v>3</v>
      </c>
      <c r="B164" s="68"/>
      <c r="C164" s="69"/>
      <c r="D164" s="543"/>
      <c r="E164" s="543"/>
      <c r="F164" s="543"/>
      <c r="G164" s="62" t="s">
        <v>128</v>
      </c>
      <c r="H164" s="544" t="s">
        <v>207</v>
      </c>
      <c r="I164" s="544"/>
      <c r="J164" s="63">
        <v>3</v>
      </c>
      <c r="K164" s="545" t="s">
        <v>303</v>
      </c>
      <c r="L164" s="545"/>
      <c r="M164" s="545"/>
      <c r="N164" s="491">
        <v>2015</v>
      </c>
      <c r="O164" s="491"/>
      <c r="P164" s="60" t="s">
        <v>128</v>
      </c>
      <c r="Q164" s="489">
        <v>981.08</v>
      </c>
      <c r="R164" s="489"/>
    </row>
    <row r="165" spans="1:18" ht="39" customHeight="1">
      <c r="A165" s="63">
        <v>4</v>
      </c>
      <c r="B165" s="68"/>
      <c r="C165" s="69"/>
      <c r="D165" s="543"/>
      <c r="E165" s="543"/>
      <c r="F165" s="543"/>
      <c r="G165" s="62" t="s">
        <v>128</v>
      </c>
      <c r="H165" s="486" t="s">
        <v>207</v>
      </c>
      <c r="I165" s="486"/>
      <c r="J165" s="63">
        <v>4</v>
      </c>
      <c r="K165" s="545" t="s">
        <v>303</v>
      </c>
      <c r="L165" s="545"/>
      <c r="M165" s="545"/>
      <c r="N165" s="491">
        <v>2015</v>
      </c>
      <c r="O165" s="491"/>
      <c r="P165" s="60" t="s">
        <v>128</v>
      </c>
      <c r="Q165" s="489">
        <v>982.08</v>
      </c>
      <c r="R165" s="489"/>
    </row>
    <row r="166" spans="1:18" ht="39" customHeight="1">
      <c r="A166" s="63">
        <v>5</v>
      </c>
      <c r="B166" s="68"/>
      <c r="C166" s="69"/>
      <c r="D166" s="543"/>
      <c r="E166" s="543"/>
      <c r="F166" s="543"/>
      <c r="G166" s="62" t="s">
        <v>128</v>
      </c>
      <c r="H166" s="521" t="s">
        <v>207</v>
      </c>
      <c r="I166" s="521"/>
      <c r="J166" s="63">
        <v>5</v>
      </c>
      <c r="K166" s="549" t="s">
        <v>304</v>
      </c>
      <c r="L166" s="549"/>
      <c r="M166" s="549"/>
      <c r="N166" s="491">
        <v>2015</v>
      </c>
      <c r="O166" s="491"/>
      <c r="P166" s="62" t="s">
        <v>128</v>
      </c>
      <c r="Q166" s="492">
        <v>2241</v>
      </c>
      <c r="R166" s="492"/>
    </row>
    <row r="167" spans="1:18" ht="39" customHeight="1">
      <c r="A167" s="63">
        <v>6</v>
      </c>
      <c r="B167" s="68"/>
      <c r="C167" s="69"/>
      <c r="D167" s="498"/>
      <c r="E167" s="498"/>
      <c r="F167" s="498"/>
      <c r="G167" s="62" t="s">
        <v>128</v>
      </c>
      <c r="H167" s="521" t="s">
        <v>207</v>
      </c>
      <c r="I167" s="521"/>
      <c r="J167" s="63">
        <v>6</v>
      </c>
      <c r="K167" s="545"/>
      <c r="L167" s="545"/>
      <c r="M167" s="545"/>
      <c r="N167" s="491"/>
      <c r="O167" s="491"/>
      <c r="P167" s="62"/>
      <c r="Q167" s="492"/>
      <c r="R167" s="492"/>
    </row>
    <row r="168" spans="1:18" ht="15.75" customHeight="1">
      <c r="A168" s="63">
        <v>7</v>
      </c>
      <c r="B168" s="92" t="s">
        <v>305</v>
      </c>
      <c r="C168" s="66">
        <v>2011</v>
      </c>
      <c r="D168" s="498">
        <v>10578</v>
      </c>
      <c r="E168" s="498"/>
      <c r="F168" s="498"/>
      <c r="G168" s="62" t="s">
        <v>128</v>
      </c>
      <c r="H168" s="521" t="s">
        <v>306</v>
      </c>
      <c r="I168" s="521"/>
      <c r="J168" s="63">
        <v>7</v>
      </c>
      <c r="K168" s="545"/>
      <c r="L168" s="545"/>
      <c r="M168" s="545"/>
      <c r="N168" s="491"/>
      <c r="O168" s="491"/>
      <c r="P168" s="62"/>
      <c r="Q168" s="492"/>
      <c r="R168" s="492"/>
    </row>
    <row r="169" spans="1:18" ht="39" customHeight="1">
      <c r="A169" s="63">
        <v>8</v>
      </c>
      <c r="B169" s="116" t="s">
        <v>307</v>
      </c>
      <c r="C169" s="117">
        <v>2015</v>
      </c>
      <c r="D169" s="548">
        <v>0</v>
      </c>
      <c r="E169" s="548"/>
      <c r="F169" s="548"/>
      <c r="G169" s="62" t="s">
        <v>128</v>
      </c>
      <c r="H169" s="521" t="s">
        <v>299</v>
      </c>
      <c r="I169" s="521"/>
      <c r="J169" s="63">
        <v>8</v>
      </c>
      <c r="K169" s="490" t="s">
        <v>308</v>
      </c>
      <c r="L169" s="490"/>
      <c r="M169" s="490"/>
      <c r="N169" s="509">
        <v>43465</v>
      </c>
      <c r="O169" s="509"/>
      <c r="P169" s="62" t="s">
        <v>128</v>
      </c>
      <c r="Q169" s="492">
        <v>1218</v>
      </c>
      <c r="R169" s="492"/>
    </row>
    <row r="170" spans="1:18" ht="15" customHeight="1">
      <c r="A170" s="63">
        <v>9</v>
      </c>
      <c r="B170" s="68" t="s">
        <v>309</v>
      </c>
      <c r="C170" s="118">
        <v>2015</v>
      </c>
      <c r="D170" s="498">
        <v>848</v>
      </c>
      <c r="E170" s="498"/>
      <c r="F170" s="498"/>
      <c r="G170" s="62" t="s">
        <v>128</v>
      </c>
      <c r="H170" s="521" t="s">
        <v>299</v>
      </c>
      <c r="I170" s="521"/>
      <c r="J170" s="63">
        <v>9</v>
      </c>
      <c r="K170" s="490" t="s">
        <v>308</v>
      </c>
      <c r="L170" s="490"/>
      <c r="M170" s="490"/>
      <c r="N170" s="509">
        <v>43465</v>
      </c>
      <c r="O170" s="509"/>
      <c r="P170" s="62" t="s">
        <v>128</v>
      </c>
      <c r="Q170" s="492">
        <v>1218</v>
      </c>
      <c r="R170" s="492"/>
    </row>
    <row r="171" spans="1:18" ht="15" customHeight="1">
      <c r="A171" s="63">
        <v>10</v>
      </c>
      <c r="B171" s="68" t="s">
        <v>310</v>
      </c>
      <c r="C171" s="118">
        <v>2015</v>
      </c>
      <c r="D171" s="498">
        <v>535</v>
      </c>
      <c r="E171" s="498"/>
      <c r="F171" s="498"/>
      <c r="G171" s="62" t="s">
        <v>128</v>
      </c>
      <c r="H171" s="521" t="s">
        <v>299</v>
      </c>
      <c r="I171" s="521"/>
      <c r="J171" s="63">
        <v>10</v>
      </c>
      <c r="K171" s="550" t="s">
        <v>602</v>
      </c>
      <c r="L171" s="551"/>
      <c r="M171" s="551"/>
      <c r="N171" s="509">
        <v>43465</v>
      </c>
      <c r="O171" s="509"/>
      <c r="P171" s="62" t="s">
        <v>128</v>
      </c>
      <c r="Q171" s="552">
        <v>8599</v>
      </c>
      <c r="R171" s="553"/>
    </row>
    <row r="172" spans="1:18" ht="15" customHeight="1">
      <c r="A172" s="63">
        <v>11</v>
      </c>
      <c r="B172" s="68" t="s">
        <v>309</v>
      </c>
      <c r="C172" s="118">
        <v>2015</v>
      </c>
      <c r="D172" s="485">
        <v>848</v>
      </c>
      <c r="E172" s="485"/>
      <c r="F172" s="485"/>
      <c r="G172" s="62" t="s">
        <v>128</v>
      </c>
      <c r="H172" s="521" t="s">
        <v>299</v>
      </c>
      <c r="I172" s="521"/>
      <c r="J172" s="63">
        <v>11</v>
      </c>
      <c r="K172" s="490" t="s">
        <v>598</v>
      </c>
      <c r="L172" s="490"/>
      <c r="M172" s="490"/>
      <c r="N172" s="509">
        <v>43465</v>
      </c>
      <c r="O172" s="509"/>
      <c r="P172" s="62" t="s">
        <v>128</v>
      </c>
      <c r="Q172" s="555">
        <v>118080</v>
      </c>
      <c r="R172" s="556"/>
    </row>
    <row r="173" spans="1:18" ht="15" customHeight="1">
      <c r="A173" s="63">
        <v>12</v>
      </c>
      <c r="B173" s="68" t="s">
        <v>311</v>
      </c>
      <c r="C173" s="66">
        <v>2015</v>
      </c>
      <c r="D173" s="485">
        <v>1498</v>
      </c>
      <c r="E173" s="485"/>
      <c r="F173" s="485"/>
      <c r="G173" s="62" t="s">
        <v>128</v>
      </c>
      <c r="H173" s="521" t="s">
        <v>299</v>
      </c>
      <c r="I173" s="521"/>
      <c r="J173" s="63">
        <v>12</v>
      </c>
      <c r="K173" s="490" t="s">
        <v>599</v>
      </c>
      <c r="L173" s="490"/>
      <c r="M173" s="490"/>
      <c r="N173" s="554">
        <v>43465</v>
      </c>
      <c r="O173" s="491"/>
      <c r="P173" s="62" t="s">
        <v>128</v>
      </c>
      <c r="Q173" s="555">
        <v>75030</v>
      </c>
      <c r="R173" s="556"/>
    </row>
    <row r="174" spans="1:18" ht="15" customHeight="1">
      <c r="A174" s="63">
        <v>13</v>
      </c>
      <c r="B174" s="68" t="s">
        <v>312</v>
      </c>
      <c r="C174" s="66">
        <v>2014</v>
      </c>
      <c r="D174" s="485">
        <v>365.04</v>
      </c>
      <c r="E174" s="485"/>
      <c r="F174" s="485"/>
      <c r="G174" s="62" t="s">
        <v>128</v>
      </c>
      <c r="H174" s="521" t="s">
        <v>299</v>
      </c>
      <c r="I174" s="521"/>
      <c r="J174" s="63">
        <v>13</v>
      </c>
      <c r="K174" s="490" t="s">
        <v>600</v>
      </c>
      <c r="L174" s="490"/>
      <c r="M174" s="490"/>
      <c r="N174" s="554">
        <v>43465</v>
      </c>
      <c r="O174" s="491"/>
      <c r="P174" s="62" t="s">
        <v>128</v>
      </c>
      <c r="Q174" s="555">
        <v>9500</v>
      </c>
      <c r="R174" s="556"/>
    </row>
    <row r="175" spans="1:18" ht="15" customHeight="1">
      <c r="A175" s="63">
        <v>14</v>
      </c>
      <c r="B175" s="68" t="s">
        <v>313</v>
      </c>
      <c r="C175" s="66">
        <v>2014</v>
      </c>
      <c r="D175" s="485">
        <v>682.5</v>
      </c>
      <c r="E175" s="485"/>
      <c r="F175" s="485"/>
      <c r="G175" s="62" t="s">
        <v>128</v>
      </c>
      <c r="H175" s="521" t="s">
        <v>299</v>
      </c>
      <c r="I175" s="521"/>
      <c r="J175" s="63">
        <v>14</v>
      </c>
      <c r="K175" s="490" t="s">
        <v>603</v>
      </c>
      <c r="L175" s="490"/>
      <c r="M175" s="490"/>
      <c r="N175" s="554">
        <v>43816</v>
      </c>
      <c r="O175" s="491"/>
      <c r="P175" s="62" t="s">
        <v>128</v>
      </c>
      <c r="Q175" s="557">
        <v>527302.23</v>
      </c>
      <c r="R175" s="557"/>
    </row>
    <row r="176" spans="1:18" ht="15" customHeight="1">
      <c r="A176" s="63">
        <v>15</v>
      </c>
      <c r="B176" s="68" t="s">
        <v>314</v>
      </c>
      <c r="C176" s="66">
        <v>2016</v>
      </c>
      <c r="D176" s="485">
        <v>2583</v>
      </c>
      <c r="E176" s="485"/>
      <c r="F176" s="485"/>
      <c r="G176" s="62" t="s">
        <v>128</v>
      </c>
      <c r="H176" s="521" t="s">
        <v>315</v>
      </c>
      <c r="I176" s="521"/>
      <c r="J176" s="63">
        <v>15</v>
      </c>
      <c r="K176" s="490" t="s">
        <v>604</v>
      </c>
      <c r="L176" s="490"/>
      <c r="M176" s="490"/>
      <c r="N176" s="554">
        <v>43816</v>
      </c>
      <c r="O176" s="491"/>
      <c r="P176" s="62" t="s">
        <v>128</v>
      </c>
      <c r="Q176" s="557">
        <v>24587.7</v>
      </c>
      <c r="R176" s="557"/>
    </row>
    <row r="177" spans="1:18" ht="15" customHeight="1">
      <c r="A177" s="63"/>
      <c r="B177" s="68"/>
      <c r="C177" s="66"/>
      <c r="D177" s="561"/>
      <c r="E177" s="578"/>
      <c r="F177" s="579"/>
      <c r="G177" s="62"/>
      <c r="H177" s="566"/>
      <c r="I177" s="567"/>
      <c r="J177" s="63"/>
      <c r="K177" s="490" t="s">
        <v>605</v>
      </c>
      <c r="L177" s="490"/>
      <c r="M177" s="490"/>
      <c r="N177" s="554">
        <v>43816</v>
      </c>
      <c r="O177" s="491"/>
      <c r="P177" s="62" t="s">
        <v>128</v>
      </c>
      <c r="Q177" s="555">
        <v>24587.7</v>
      </c>
      <c r="R177" s="556"/>
    </row>
    <row r="178" spans="1:18" ht="15" customHeight="1">
      <c r="A178" s="63"/>
      <c r="B178" s="68"/>
      <c r="C178" s="66"/>
      <c r="D178" s="561"/>
      <c r="E178" s="578"/>
      <c r="F178" s="579"/>
      <c r="G178" s="62"/>
      <c r="H178" s="566"/>
      <c r="I178" s="567"/>
      <c r="J178" s="63"/>
      <c r="K178" s="490" t="s">
        <v>606</v>
      </c>
      <c r="L178" s="490"/>
      <c r="M178" s="490"/>
      <c r="N178" s="554">
        <v>43816</v>
      </c>
      <c r="O178" s="491"/>
      <c r="P178" s="62" t="s">
        <v>128</v>
      </c>
      <c r="Q178" s="555">
        <v>49077</v>
      </c>
      <c r="R178" s="556"/>
    </row>
    <row r="179" spans="1:18" ht="15" customHeight="1">
      <c r="A179" s="63"/>
      <c r="B179" s="68"/>
      <c r="C179" s="66"/>
      <c r="D179" s="355"/>
      <c r="E179" s="367"/>
      <c r="F179" s="368"/>
      <c r="G179" s="62"/>
      <c r="H179" s="363"/>
      <c r="I179" s="364"/>
      <c r="J179" s="63"/>
      <c r="K179" s="571" t="s">
        <v>607</v>
      </c>
      <c r="L179" s="581"/>
      <c r="M179" s="582"/>
      <c r="N179" s="576">
        <v>43816</v>
      </c>
      <c r="O179" s="580"/>
      <c r="P179" s="62" t="s">
        <v>128</v>
      </c>
      <c r="Q179" s="369"/>
      <c r="R179" s="370">
        <v>100145.37</v>
      </c>
    </row>
    <row r="180" spans="1:18" ht="15" customHeight="1">
      <c r="A180" s="63"/>
      <c r="B180" s="68"/>
      <c r="C180" s="66"/>
      <c r="D180" s="355"/>
      <c r="E180" s="367"/>
      <c r="F180" s="368"/>
      <c r="G180" s="62"/>
      <c r="H180" s="363"/>
      <c r="I180" s="364"/>
      <c r="J180" s="63"/>
      <c r="K180" s="571" t="s">
        <v>610</v>
      </c>
      <c r="L180" s="581"/>
      <c r="M180" s="582"/>
      <c r="N180" s="576">
        <v>43715</v>
      </c>
      <c r="O180" s="580"/>
      <c r="P180" s="62" t="s">
        <v>128</v>
      </c>
      <c r="Q180" s="369"/>
      <c r="R180" s="370">
        <v>13650</v>
      </c>
    </row>
    <row r="181" spans="1:18" ht="15" customHeight="1">
      <c r="A181" s="63">
        <v>16</v>
      </c>
      <c r="B181" s="92"/>
      <c r="C181" s="66"/>
      <c r="D181" s="522"/>
      <c r="E181" s="522"/>
      <c r="F181" s="522"/>
      <c r="G181" s="62"/>
      <c r="H181" s="521"/>
      <c r="I181" s="521"/>
      <c r="J181" s="63">
        <v>16</v>
      </c>
      <c r="K181" s="490"/>
      <c r="L181" s="490"/>
      <c r="M181" s="490"/>
      <c r="N181" s="491"/>
      <c r="O181" s="491"/>
      <c r="P181" s="62"/>
      <c r="Q181" s="510"/>
      <c r="R181" s="510"/>
    </row>
    <row r="182" spans="1:18" s="46" customFormat="1" ht="14.25" customHeight="1">
      <c r="A182" s="528" t="s">
        <v>266</v>
      </c>
      <c r="B182" s="528"/>
      <c r="C182" s="528" t="s">
        <v>276</v>
      </c>
      <c r="D182" s="529">
        <f>SUM(D162:F181)</f>
        <v>42045.54</v>
      </c>
      <c r="E182" s="529"/>
      <c r="F182" s="529"/>
      <c r="G182" s="516"/>
      <c r="H182" s="516"/>
      <c r="I182" s="516"/>
      <c r="J182" s="530" t="s">
        <v>266</v>
      </c>
      <c r="K182" s="530"/>
      <c r="L182" s="530"/>
      <c r="M182" s="530"/>
      <c r="N182" s="530"/>
      <c r="O182" s="530"/>
      <c r="P182" s="530"/>
      <c r="Q182" s="518">
        <f>SUM(Q162:R181)</f>
        <v>959158.32</v>
      </c>
      <c r="R182" s="518"/>
    </row>
    <row r="183" spans="2:13" s="46" customFormat="1" ht="15">
      <c r="B183" s="119"/>
      <c r="F183" s="120"/>
      <c r="K183" s="47"/>
      <c r="L183" s="47"/>
      <c r="M183" s="47"/>
    </row>
    <row r="184" spans="1:9" ht="19.5" customHeight="1">
      <c r="A184" s="560" t="s">
        <v>316</v>
      </c>
      <c r="B184" s="560"/>
      <c r="C184" s="560"/>
      <c r="D184" s="560"/>
      <c r="E184" s="560"/>
      <c r="F184" s="560"/>
      <c r="G184" s="560"/>
      <c r="H184" s="560"/>
      <c r="I184" s="560"/>
    </row>
    <row r="185" spans="1:9" ht="15.75">
      <c r="A185" s="563" t="s">
        <v>317</v>
      </c>
      <c r="B185" s="563"/>
      <c r="C185" s="563"/>
      <c r="D185" s="563"/>
      <c r="E185" s="563"/>
      <c r="F185" s="563"/>
      <c r="G185" s="564">
        <f>D88+D106+D114+D126+D151+D159+D182</f>
        <v>436005.23000000004</v>
      </c>
      <c r="H185" s="564"/>
      <c r="I185" s="564"/>
    </row>
    <row r="186" spans="1:9" ht="15.75">
      <c r="A186" s="563" t="s">
        <v>318</v>
      </c>
      <c r="B186" s="563"/>
      <c r="C186" s="563"/>
      <c r="D186" s="563"/>
      <c r="E186" s="563"/>
      <c r="F186" s="563"/>
      <c r="G186" s="565">
        <f>Q88+Q106+Q182</f>
        <v>1826055.27</v>
      </c>
      <c r="H186" s="565"/>
      <c r="I186" s="565"/>
    </row>
    <row r="187" spans="1:13" s="46" customFormat="1" ht="15">
      <c r="A187" s="114"/>
      <c r="B187" s="121"/>
      <c r="C187" s="114"/>
      <c r="D187" s="114"/>
      <c r="E187" s="114"/>
      <c r="F187" s="122"/>
      <c r="I187" s="122"/>
      <c r="K187" s="47"/>
      <c r="L187" s="47"/>
      <c r="M187" s="47"/>
    </row>
    <row r="188" spans="1:13" s="46" customFormat="1" ht="15">
      <c r="A188" s="114"/>
      <c r="B188" s="121"/>
      <c r="C188" s="114"/>
      <c r="D188" s="114"/>
      <c r="E188" s="114"/>
      <c r="F188" s="122"/>
      <c r="G188" s="114"/>
      <c r="H188" s="114"/>
      <c r="I188" s="114"/>
      <c r="K188" s="47"/>
      <c r="L188" s="47"/>
      <c r="M188" s="47"/>
    </row>
    <row r="189" spans="2:13" s="46" customFormat="1" ht="15">
      <c r="B189" s="119"/>
      <c r="F189" s="120"/>
      <c r="I189" s="120"/>
      <c r="K189" s="47"/>
      <c r="L189" s="47"/>
      <c r="M189" s="47"/>
    </row>
    <row r="190" spans="1:13" s="46" customFormat="1" ht="15">
      <c r="A190" s="114"/>
      <c r="B190" s="121"/>
      <c r="C190" s="114"/>
      <c r="D190" s="114"/>
      <c r="E190" s="114"/>
      <c r="F190" s="122"/>
      <c r="G190" s="114"/>
      <c r="H190" s="114"/>
      <c r="I190" s="122"/>
      <c r="K190" s="47"/>
      <c r="L190" s="47"/>
      <c r="M190" s="47"/>
    </row>
    <row r="191" spans="1:13" s="46" customFormat="1" ht="15.75">
      <c r="A191" s="114"/>
      <c r="B191" s="123"/>
      <c r="C191" s="114"/>
      <c r="D191" s="114"/>
      <c r="E191" s="114"/>
      <c r="F191" s="122"/>
      <c r="G191" s="114"/>
      <c r="H191" s="114"/>
      <c r="I191" s="114"/>
      <c r="K191" s="47"/>
      <c r="L191" s="47"/>
      <c r="M191" s="47"/>
    </row>
    <row r="192" spans="1:13" s="46" customFormat="1" ht="15.75">
      <c r="A192" s="114"/>
      <c r="B192" s="123"/>
      <c r="C192" s="114"/>
      <c r="D192" s="114"/>
      <c r="E192" s="114"/>
      <c r="F192" s="122"/>
      <c r="G192" s="114"/>
      <c r="H192" s="114"/>
      <c r="I192" s="114"/>
      <c r="K192" s="47"/>
      <c r="L192" s="47"/>
      <c r="M192" s="47"/>
    </row>
    <row r="193" spans="1:13" s="46" customFormat="1" ht="15">
      <c r="A193" s="558"/>
      <c r="B193" s="558"/>
      <c r="C193" s="558"/>
      <c r="D193" s="558"/>
      <c r="E193" s="558"/>
      <c r="F193" s="558"/>
      <c r="G193" s="558"/>
      <c r="H193" s="558"/>
      <c r="I193" s="558"/>
      <c r="K193" s="47"/>
      <c r="L193" s="47"/>
      <c r="M193" s="47"/>
    </row>
    <row r="194" spans="1:13" s="46" customFormat="1" ht="15">
      <c r="A194" s="558"/>
      <c r="B194" s="558"/>
      <c r="C194" s="558"/>
      <c r="D194" s="558"/>
      <c r="E194" s="558"/>
      <c r="F194" s="558"/>
      <c r="G194" s="558"/>
      <c r="H194" s="558"/>
      <c r="I194" s="558"/>
      <c r="K194" s="47"/>
      <c r="L194" s="47"/>
      <c r="M194" s="47"/>
    </row>
    <row r="195" spans="1:13" s="46" customFormat="1" ht="15">
      <c r="A195" s="558"/>
      <c r="B195" s="558"/>
      <c r="C195" s="558"/>
      <c r="D195" s="558"/>
      <c r="E195" s="558"/>
      <c r="F195" s="558"/>
      <c r="G195" s="558"/>
      <c r="H195" s="558"/>
      <c r="I195" s="558"/>
      <c r="K195" s="47"/>
      <c r="L195" s="47"/>
      <c r="M195" s="47"/>
    </row>
    <row r="196" spans="1:13" s="46" customFormat="1" ht="15">
      <c r="A196" s="558"/>
      <c r="B196" s="558"/>
      <c r="C196" s="558"/>
      <c r="D196" s="558"/>
      <c r="E196" s="558"/>
      <c r="F196" s="558"/>
      <c r="G196" s="558"/>
      <c r="H196" s="558"/>
      <c r="I196" s="558"/>
      <c r="K196" s="47"/>
      <c r="L196" s="47"/>
      <c r="M196" s="47"/>
    </row>
    <row r="197" spans="1:13" s="46" customFormat="1" ht="15">
      <c r="A197" s="558"/>
      <c r="B197" s="558"/>
      <c r="C197" s="558"/>
      <c r="D197" s="558"/>
      <c r="E197" s="558"/>
      <c r="F197" s="558"/>
      <c r="G197" s="558"/>
      <c r="H197" s="558"/>
      <c r="I197" s="558"/>
      <c r="K197" s="47"/>
      <c r="L197" s="47"/>
      <c r="M197" s="47"/>
    </row>
    <row r="198" spans="1:13" s="46" customFormat="1" ht="15">
      <c r="A198" s="114"/>
      <c r="B198" s="121"/>
      <c r="C198" s="114"/>
      <c r="D198" s="114"/>
      <c r="F198" s="120"/>
      <c r="K198" s="47"/>
      <c r="L198" s="47"/>
      <c r="M198" s="47"/>
    </row>
    <row r="199" spans="1:13" s="46" customFormat="1" ht="15">
      <c r="A199" s="124"/>
      <c r="B199" s="125"/>
      <c r="C199" s="126"/>
      <c r="D199" s="126"/>
      <c r="E199" s="127"/>
      <c r="F199" s="128"/>
      <c r="G199" s="127"/>
      <c r="H199" s="127"/>
      <c r="I199" s="127"/>
      <c r="K199" s="47"/>
      <c r="L199" s="47"/>
      <c r="M199" s="47"/>
    </row>
    <row r="200" spans="1:13" s="46" customFormat="1" ht="15">
      <c r="A200" s="114"/>
      <c r="B200" s="121"/>
      <c r="C200" s="114"/>
      <c r="D200" s="114"/>
      <c r="E200" s="559"/>
      <c r="F200" s="559"/>
      <c r="G200" s="559"/>
      <c r="H200" s="559"/>
      <c r="I200" s="559"/>
      <c r="K200" s="47"/>
      <c r="L200" s="47"/>
      <c r="M200" s="47"/>
    </row>
    <row r="201" spans="1:13" s="46" customFormat="1" ht="15">
      <c r="A201" s="114"/>
      <c r="B201" s="121"/>
      <c r="C201" s="114"/>
      <c r="D201" s="114"/>
      <c r="F201" s="120"/>
      <c r="K201" s="47"/>
      <c r="L201" s="47"/>
      <c r="M201" s="47"/>
    </row>
    <row r="202" spans="2:13" s="114" customFormat="1" ht="15">
      <c r="B202" s="121"/>
      <c r="F202" s="122"/>
      <c r="K202" s="115"/>
      <c r="L202" s="115"/>
      <c r="M202" s="115"/>
    </row>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sheetData>
  <sheetProtection selectLockedCells="1" selectUnlockedCells="1"/>
  <mergeCells count="751">
    <mergeCell ref="H177:I177"/>
    <mergeCell ref="H178:I178"/>
    <mergeCell ref="D177:F177"/>
    <mergeCell ref="D178:F178"/>
    <mergeCell ref="N179:O179"/>
    <mergeCell ref="N180:O180"/>
    <mergeCell ref="K179:M179"/>
    <mergeCell ref="K180:M180"/>
    <mergeCell ref="K177:M177"/>
    <mergeCell ref="N177:O177"/>
    <mergeCell ref="Q177:R177"/>
    <mergeCell ref="Q178:R178"/>
    <mergeCell ref="N178:O178"/>
    <mergeCell ref="K178:M178"/>
    <mergeCell ref="K76:M76"/>
    <mergeCell ref="N76:O76"/>
    <mergeCell ref="Q76:R76"/>
    <mergeCell ref="N176:O176"/>
    <mergeCell ref="Q176:R176"/>
    <mergeCell ref="N161:O161"/>
    <mergeCell ref="H121:I121"/>
    <mergeCell ref="D124:F124"/>
    <mergeCell ref="H124:I124"/>
    <mergeCell ref="K74:M74"/>
    <mergeCell ref="K75:M75"/>
    <mergeCell ref="N74:O74"/>
    <mergeCell ref="N75:O75"/>
    <mergeCell ref="D121:F121"/>
    <mergeCell ref="D119:F119"/>
    <mergeCell ref="H119:I119"/>
    <mergeCell ref="Q74:R74"/>
    <mergeCell ref="Q75:R75"/>
    <mergeCell ref="A185:F185"/>
    <mergeCell ref="G185:I185"/>
    <mergeCell ref="A186:F186"/>
    <mergeCell ref="G186:I186"/>
    <mergeCell ref="Q182:R182"/>
    <mergeCell ref="D176:F176"/>
    <mergeCell ref="H176:I176"/>
    <mergeCell ref="K176:M176"/>
    <mergeCell ref="A193:I197"/>
    <mergeCell ref="E200:I200"/>
    <mergeCell ref="A182:C182"/>
    <mergeCell ref="D182:F182"/>
    <mergeCell ref="G182:I182"/>
    <mergeCell ref="J182:P182"/>
    <mergeCell ref="A184:I184"/>
    <mergeCell ref="D181:F181"/>
    <mergeCell ref="H181:I181"/>
    <mergeCell ref="K181:M181"/>
    <mergeCell ref="N181:O181"/>
    <mergeCell ref="Q181:R181"/>
    <mergeCell ref="D174:F174"/>
    <mergeCell ref="H174:I174"/>
    <mergeCell ref="K174:M174"/>
    <mergeCell ref="N174:O174"/>
    <mergeCell ref="Q174:R174"/>
    <mergeCell ref="D175:F175"/>
    <mergeCell ref="H175:I175"/>
    <mergeCell ref="K175:M175"/>
    <mergeCell ref="N175:O175"/>
    <mergeCell ref="Q175:R175"/>
    <mergeCell ref="D172:F172"/>
    <mergeCell ref="H172:I172"/>
    <mergeCell ref="K172:M172"/>
    <mergeCell ref="N172:O172"/>
    <mergeCell ref="Q172:R172"/>
    <mergeCell ref="D173:F173"/>
    <mergeCell ref="H173:I173"/>
    <mergeCell ref="K173:M173"/>
    <mergeCell ref="N173:O173"/>
    <mergeCell ref="Q173:R173"/>
    <mergeCell ref="D170:F170"/>
    <mergeCell ref="H170:I170"/>
    <mergeCell ref="K170:M170"/>
    <mergeCell ref="N170:O170"/>
    <mergeCell ref="Q170:R170"/>
    <mergeCell ref="D171:F171"/>
    <mergeCell ref="H171:I171"/>
    <mergeCell ref="K171:M171"/>
    <mergeCell ref="N171:O171"/>
    <mergeCell ref="Q171:R171"/>
    <mergeCell ref="D168:F168"/>
    <mergeCell ref="H168:I168"/>
    <mergeCell ref="K168:M168"/>
    <mergeCell ref="N168:O168"/>
    <mergeCell ref="Q168:R168"/>
    <mergeCell ref="D169:F169"/>
    <mergeCell ref="H169:I169"/>
    <mergeCell ref="K169:M169"/>
    <mergeCell ref="N169:O169"/>
    <mergeCell ref="Q169:R169"/>
    <mergeCell ref="D166:F166"/>
    <mergeCell ref="H166:I166"/>
    <mergeCell ref="K166:M166"/>
    <mergeCell ref="N166:O166"/>
    <mergeCell ref="Q166:R166"/>
    <mergeCell ref="D167:F167"/>
    <mergeCell ref="H167:I167"/>
    <mergeCell ref="K167:M167"/>
    <mergeCell ref="N167:O167"/>
    <mergeCell ref="Q167:R167"/>
    <mergeCell ref="D164:F164"/>
    <mergeCell ref="H164:I164"/>
    <mergeCell ref="K164:M164"/>
    <mergeCell ref="N164:O164"/>
    <mergeCell ref="Q164:R164"/>
    <mergeCell ref="D165:F165"/>
    <mergeCell ref="H165:I165"/>
    <mergeCell ref="K165:M165"/>
    <mergeCell ref="N165:O165"/>
    <mergeCell ref="Q165:R165"/>
    <mergeCell ref="D162:F162"/>
    <mergeCell ref="H162:I162"/>
    <mergeCell ref="K162:M162"/>
    <mergeCell ref="N162:O162"/>
    <mergeCell ref="Q162:R162"/>
    <mergeCell ref="D163:F163"/>
    <mergeCell ref="H163:I163"/>
    <mergeCell ref="K163:M163"/>
    <mergeCell ref="N163:O163"/>
    <mergeCell ref="Q163:R163"/>
    <mergeCell ref="A160:I160"/>
    <mergeCell ref="J160:R160"/>
    <mergeCell ref="D161:F161"/>
    <mergeCell ref="H161:I161"/>
    <mergeCell ref="K161:M161"/>
    <mergeCell ref="Q161:R161"/>
    <mergeCell ref="D157:F157"/>
    <mergeCell ref="H157:I157"/>
    <mergeCell ref="D158:F158"/>
    <mergeCell ref="H158:I158"/>
    <mergeCell ref="A159:C159"/>
    <mergeCell ref="D159:F159"/>
    <mergeCell ref="G159:I159"/>
    <mergeCell ref="D154:F154"/>
    <mergeCell ref="H154:I154"/>
    <mergeCell ref="D155:F155"/>
    <mergeCell ref="H155:I155"/>
    <mergeCell ref="D156:F156"/>
    <mergeCell ref="H156:I156"/>
    <mergeCell ref="A151:C151"/>
    <mergeCell ref="D151:F151"/>
    <mergeCell ref="G151:I151"/>
    <mergeCell ref="A152:I152"/>
    <mergeCell ref="D153:F153"/>
    <mergeCell ref="H153:I153"/>
    <mergeCell ref="D148:F148"/>
    <mergeCell ref="H148:I148"/>
    <mergeCell ref="D149:F149"/>
    <mergeCell ref="H149:I149"/>
    <mergeCell ref="D150:F150"/>
    <mergeCell ref="H150:I150"/>
    <mergeCell ref="D145:F145"/>
    <mergeCell ref="H145:I145"/>
    <mergeCell ref="D146:F146"/>
    <mergeCell ref="H146:I146"/>
    <mergeCell ref="D147:F147"/>
    <mergeCell ref="H147:I147"/>
    <mergeCell ref="A143:C143"/>
    <mergeCell ref="D143:F143"/>
    <mergeCell ref="G143:I143"/>
    <mergeCell ref="J143:P143"/>
    <mergeCell ref="Q143:R143"/>
    <mergeCell ref="A144:I144"/>
    <mergeCell ref="D141:F141"/>
    <mergeCell ref="H141:I141"/>
    <mergeCell ref="K141:M141"/>
    <mergeCell ref="N141:O141"/>
    <mergeCell ref="Q141:R141"/>
    <mergeCell ref="D142:F142"/>
    <mergeCell ref="H142:I142"/>
    <mergeCell ref="K142:M142"/>
    <mergeCell ref="N142:O142"/>
    <mergeCell ref="Q142:R142"/>
    <mergeCell ref="D139:F139"/>
    <mergeCell ref="H139:I139"/>
    <mergeCell ref="K139:M139"/>
    <mergeCell ref="N139:O139"/>
    <mergeCell ref="Q139:R139"/>
    <mergeCell ref="D140:F140"/>
    <mergeCell ref="H140:I140"/>
    <mergeCell ref="K140:M140"/>
    <mergeCell ref="N140:O140"/>
    <mergeCell ref="Q140:R140"/>
    <mergeCell ref="D137:F137"/>
    <mergeCell ref="H137:I137"/>
    <mergeCell ref="K137:M137"/>
    <mergeCell ref="N137:O137"/>
    <mergeCell ref="Q137:R137"/>
    <mergeCell ref="D138:F138"/>
    <mergeCell ref="H138:I138"/>
    <mergeCell ref="K138:M138"/>
    <mergeCell ref="N138:O138"/>
    <mergeCell ref="Q138:R138"/>
    <mergeCell ref="A135:C135"/>
    <mergeCell ref="D135:F135"/>
    <mergeCell ref="G135:I135"/>
    <mergeCell ref="J135:P135"/>
    <mergeCell ref="Q135:R135"/>
    <mergeCell ref="A136:I136"/>
    <mergeCell ref="J136:R136"/>
    <mergeCell ref="D132:F132"/>
    <mergeCell ref="H132:I132"/>
    <mergeCell ref="K132:M132"/>
    <mergeCell ref="N132:O132"/>
    <mergeCell ref="Q132:R132"/>
    <mergeCell ref="D134:F134"/>
    <mergeCell ref="H134:I134"/>
    <mergeCell ref="K134:M134"/>
    <mergeCell ref="N134:O134"/>
    <mergeCell ref="Q134:R134"/>
    <mergeCell ref="D130:F130"/>
    <mergeCell ref="H130:I130"/>
    <mergeCell ref="K130:M130"/>
    <mergeCell ref="N130:O130"/>
    <mergeCell ref="Q130:R130"/>
    <mergeCell ref="D131:F131"/>
    <mergeCell ref="H131:I131"/>
    <mergeCell ref="K131:M131"/>
    <mergeCell ref="N131:O131"/>
    <mergeCell ref="Q131:R131"/>
    <mergeCell ref="D128:F128"/>
    <mergeCell ref="H128:I128"/>
    <mergeCell ref="K128:M128"/>
    <mergeCell ref="N128:O128"/>
    <mergeCell ref="Q128:R128"/>
    <mergeCell ref="D129:F129"/>
    <mergeCell ref="H129:I129"/>
    <mergeCell ref="K129:M129"/>
    <mergeCell ref="N129:O129"/>
    <mergeCell ref="Q129:R129"/>
    <mergeCell ref="A126:C126"/>
    <mergeCell ref="D126:F126"/>
    <mergeCell ref="G126:I126"/>
    <mergeCell ref="J126:P126"/>
    <mergeCell ref="Q126:R126"/>
    <mergeCell ref="A127:I127"/>
    <mergeCell ref="J127:R127"/>
    <mergeCell ref="D125:F125"/>
    <mergeCell ref="H125:I125"/>
    <mergeCell ref="K125:M125"/>
    <mergeCell ref="N125:O125"/>
    <mergeCell ref="Q125:R125"/>
    <mergeCell ref="D122:F122"/>
    <mergeCell ref="D123:F123"/>
    <mergeCell ref="K119:M119"/>
    <mergeCell ref="N119:O119"/>
    <mergeCell ref="Q119:R119"/>
    <mergeCell ref="D120:F120"/>
    <mergeCell ref="H120:I120"/>
    <mergeCell ref="K120:M120"/>
    <mergeCell ref="N120:O120"/>
    <mergeCell ref="Q120:R120"/>
    <mergeCell ref="D117:F117"/>
    <mergeCell ref="H117:I117"/>
    <mergeCell ref="K117:M117"/>
    <mergeCell ref="N117:O117"/>
    <mergeCell ref="Q117:R117"/>
    <mergeCell ref="D118:F118"/>
    <mergeCell ref="H118:I118"/>
    <mergeCell ref="K118:M118"/>
    <mergeCell ref="N118:O118"/>
    <mergeCell ref="Q118:R118"/>
    <mergeCell ref="Q114:R114"/>
    <mergeCell ref="A115:I115"/>
    <mergeCell ref="K115:M115"/>
    <mergeCell ref="N115:O115"/>
    <mergeCell ref="Q115:R115"/>
    <mergeCell ref="D116:F116"/>
    <mergeCell ref="H116:I116"/>
    <mergeCell ref="K116:M116"/>
    <mergeCell ref="N116:O116"/>
    <mergeCell ref="Q116:R116"/>
    <mergeCell ref="D113:F113"/>
    <mergeCell ref="H113:I113"/>
    <mergeCell ref="K113:M113"/>
    <mergeCell ref="N113:O113"/>
    <mergeCell ref="Q113:R113"/>
    <mergeCell ref="A114:C114"/>
    <mergeCell ref="D114:F114"/>
    <mergeCell ref="G114:I114"/>
    <mergeCell ref="K114:M114"/>
    <mergeCell ref="N114:O114"/>
    <mergeCell ref="D111:F111"/>
    <mergeCell ref="H111:I111"/>
    <mergeCell ref="K111:M111"/>
    <mergeCell ref="N111:O111"/>
    <mergeCell ref="Q111:R111"/>
    <mergeCell ref="D112:F112"/>
    <mergeCell ref="H112:I112"/>
    <mergeCell ref="K112:M112"/>
    <mergeCell ref="N112:O112"/>
    <mergeCell ref="Q112:R112"/>
    <mergeCell ref="D109:F109"/>
    <mergeCell ref="H109:I109"/>
    <mergeCell ref="K109:M109"/>
    <mergeCell ref="N109:O109"/>
    <mergeCell ref="Q109:R109"/>
    <mergeCell ref="D110:F110"/>
    <mergeCell ref="H110:I110"/>
    <mergeCell ref="K110:M110"/>
    <mergeCell ref="N110:O110"/>
    <mergeCell ref="Q110:R110"/>
    <mergeCell ref="A107:I107"/>
    <mergeCell ref="J107:R107"/>
    <mergeCell ref="D108:F108"/>
    <mergeCell ref="H108:I108"/>
    <mergeCell ref="K108:M108"/>
    <mergeCell ref="N108:O108"/>
    <mergeCell ref="Q108:R108"/>
    <mergeCell ref="D105:F105"/>
    <mergeCell ref="H105:I105"/>
    <mergeCell ref="K105:M105"/>
    <mergeCell ref="N105:O105"/>
    <mergeCell ref="Q105:R105"/>
    <mergeCell ref="A106:C106"/>
    <mergeCell ref="D106:F106"/>
    <mergeCell ref="G106:I106"/>
    <mergeCell ref="J106:P106"/>
    <mergeCell ref="Q106:R106"/>
    <mergeCell ref="D103:F103"/>
    <mergeCell ref="H103:I103"/>
    <mergeCell ref="K103:M103"/>
    <mergeCell ref="N103:O103"/>
    <mergeCell ref="Q103:R103"/>
    <mergeCell ref="D104:F104"/>
    <mergeCell ref="H104:I104"/>
    <mergeCell ref="K104:M104"/>
    <mergeCell ref="N104:O104"/>
    <mergeCell ref="Q104:R104"/>
    <mergeCell ref="D101:F101"/>
    <mergeCell ref="H101:I101"/>
    <mergeCell ref="K101:M101"/>
    <mergeCell ref="N101:O101"/>
    <mergeCell ref="Q101:R101"/>
    <mergeCell ref="D102:F102"/>
    <mergeCell ref="H102:I102"/>
    <mergeCell ref="K102:M102"/>
    <mergeCell ref="N102:O102"/>
    <mergeCell ref="Q102:R102"/>
    <mergeCell ref="D99:F99"/>
    <mergeCell ref="H99:I99"/>
    <mergeCell ref="K99:M99"/>
    <mergeCell ref="N99:O99"/>
    <mergeCell ref="Q99:R99"/>
    <mergeCell ref="D100:F100"/>
    <mergeCell ref="H100:I100"/>
    <mergeCell ref="K100:M100"/>
    <mergeCell ref="N100:O100"/>
    <mergeCell ref="Q100:R100"/>
    <mergeCell ref="D97:F97"/>
    <mergeCell ref="H97:I97"/>
    <mergeCell ref="K97:M97"/>
    <mergeCell ref="N97:O97"/>
    <mergeCell ref="Q97:R97"/>
    <mergeCell ref="D98:F98"/>
    <mergeCell ref="H98:I98"/>
    <mergeCell ref="K98:M98"/>
    <mergeCell ref="N98:O98"/>
    <mergeCell ref="Q98:R98"/>
    <mergeCell ref="D95:F95"/>
    <mergeCell ref="H95:I95"/>
    <mergeCell ref="K95:M95"/>
    <mergeCell ref="N95:O95"/>
    <mergeCell ref="Q95:R95"/>
    <mergeCell ref="D96:F96"/>
    <mergeCell ref="H96:I96"/>
    <mergeCell ref="K96:M96"/>
    <mergeCell ref="N96:O96"/>
    <mergeCell ref="Q96:R96"/>
    <mergeCell ref="D93:F93"/>
    <mergeCell ref="H93:I93"/>
    <mergeCell ref="K93:M93"/>
    <mergeCell ref="N93:O93"/>
    <mergeCell ref="Q93:R93"/>
    <mergeCell ref="D94:F94"/>
    <mergeCell ref="H94:I94"/>
    <mergeCell ref="K94:M94"/>
    <mergeCell ref="N94:O94"/>
    <mergeCell ref="Q94:R94"/>
    <mergeCell ref="D91:F91"/>
    <mergeCell ref="H91:I91"/>
    <mergeCell ref="K91:M91"/>
    <mergeCell ref="N91:O91"/>
    <mergeCell ref="Q91:R91"/>
    <mergeCell ref="D92:F92"/>
    <mergeCell ref="H92:I92"/>
    <mergeCell ref="K92:M92"/>
    <mergeCell ref="N92:O92"/>
    <mergeCell ref="Q92:R92"/>
    <mergeCell ref="Q88:R88"/>
    <mergeCell ref="A89:I89"/>
    <mergeCell ref="J89:R89"/>
    <mergeCell ref="D90:F90"/>
    <mergeCell ref="H90:I90"/>
    <mergeCell ref="K90:M90"/>
    <mergeCell ref="N90:O90"/>
    <mergeCell ref="Q90:R90"/>
    <mergeCell ref="D86:F86"/>
    <mergeCell ref="H86:I86"/>
    <mergeCell ref="D87:F87"/>
    <mergeCell ref="H87:I87"/>
    <mergeCell ref="A88:C88"/>
    <mergeCell ref="D88:F88"/>
    <mergeCell ref="G88:I88"/>
    <mergeCell ref="D85:F85"/>
    <mergeCell ref="H85:I85"/>
    <mergeCell ref="K85:M85"/>
    <mergeCell ref="N85:O85"/>
    <mergeCell ref="Q85:R85"/>
    <mergeCell ref="D77:F77"/>
    <mergeCell ref="D78:F78"/>
    <mergeCell ref="D79:F79"/>
    <mergeCell ref="D74:F74"/>
    <mergeCell ref="H74:I74"/>
    <mergeCell ref="D75:F75"/>
    <mergeCell ref="H75:I75"/>
    <mergeCell ref="D76:F76"/>
    <mergeCell ref="H76:I76"/>
    <mergeCell ref="D72:F72"/>
    <mergeCell ref="H72:I72"/>
    <mergeCell ref="K72:M72"/>
    <mergeCell ref="N72:O72"/>
    <mergeCell ref="Q72:R72"/>
    <mergeCell ref="D73:F73"/>
    <mergeCell ref="H73:I73"/>
    <mergeCell ref="K73:M73"/>
    <mergeCell ref="N73:O73"/>
    <mergeCell ref="Q73:R73"/>
    <mergeCell ref="D70:F70"/>
    <mergeCell ref="H70:I70"/>
    <mergeCell ref="K70:M70"/>
    <mergeCell ref="N70:O70"/>
    <mergeCell ref="Q70:R70"/>
    <mergeCell ref="D71:F71"/>
    <mergeCell ref="H71:I71"/>
    <mergeCell ref="K71:M71"/>
    <mergeCell ref="N71:O71"/>
    <mergeCell ref="Q71:R71"/>
    <mergeCell ref="D68:F68"/>
    <mergeCell ref="H68:I68"/>
    <mergeCell ref="K68:M68"/>
    <mergeCell ref="N68:O68"/>
    <mergeCell ref="Q68:R68"/>
    <mergeCell ref="D69:F69"/>
    <mergeCell ref="H69:I69"/>
    <mergeCell ref="K69:M69"/>
    <mergeCell ref="N69:O69"/>
    <mergeCell ref="Q69:R69"/>
    <mergeCell ref="D66:F66"/>
    <mergeCell ref="H66:I66"/>
    <mergeCell ref="K66:M66"/>
    <mergeCell ref="N66:O66"/>
    <mergeCell ref="Q66:R66"/>
    <mergeCell ref="D67:F67"/>
    <mergeCell ref="H67:I67"/>
    <mergeCell ref="K67:M67"/>
    <mergeCell ref="N67:O67"/>
    <mergeCell ref="Q67:R67"/>
    <mergeCell ref="D64:F64"/>
    <mergeCell ref="H64:I64"/>
    <mergeCell ref="K64:M64"/>
    <mergeCell ref="N64:O64"/>
    <mergeCell ref="Q64:R64"/>
    <mergeCell ref="D65:F65"/>
    <mergeCell ref="H65:I65"/>
    <mergeCell ref="K65:M65"/>
    <mergeCell ref="N65:O65"/>
    <mergeCell ref="Q65:R65"/>
    <mergeCell ref="D62:F62"/>
    <mergeCell ref="H62:I62"/>
    <mergeCell ref="K62:M62"/>
    <mergeCell ref="N62:O62"/>
    <mergeCell ref="Q62:R62"/>
    <mergeCell ref="D63:F63"/>
    <mergeCell ref="H63:I63"/>
    <mergeCell ref="K63:M63"/>
    <mergeCell ref="N63:O63"/>
    <mergeCell ref="Q63:R63"/>
    <mergeCell ref="D60:F60"/>
    <mergeCell ref="H60:I60"/>
    <mergeCell ref="K60:M60"/>
    <mergeCell ref="N60:O60"/>
    <mergeCell ref="Q60:R60"/>
    <mergeCell ref="D61:F61"/>
    <mergeCell ref="H61:I61"/>
    <mergeCell ref="K61:M61"/>
    <mergeCell ref="N61:O61"/>
    <mergeCell ref="Q61:R61"/>
    <mergeCell ref="D58:F58"/>
    <mergeCell ref="H58:I58"/>
    <mergeCell ref="K58:M58"/>
    <mergeCell ref="N58:O58"/>
    <mergeCell ref="Q58:R58"/>
    <mergeCell ref="D59:F59"/>
    <mergeCell ref="H59:I59"/>
    <mergeCell ref="K59:M59"/>
    <mergeCell ref="N59:O59"/>
    <mergeCell ref="Q59:R59"/>
    <mergeCell ref="D56:F56"/>
    <mergeCell ref="H56:I56"/>
    <mergeCell ref="K56:M56"/>
    <mergeCell ref="N56:O56"/>
    <mergeCell ref="Q56:R56"/>
    <mergeCell ref="D57:F57"/>
    <mergeCell ref="H57:I57"/>
    <mergeCell ref="K57:M57"/>
    <mergeCell ref="N57:O57"/>
    <mergeCell ref="Q57:R57"/>
    <mergeCell ref="D54:F54"/>
    <mergeCell ref="H54:I54"/>
    <mergeCell ref="K54:M54"/>
    <mergeCell ref="N54:O54"/>
    <mergeCell ref="Q54:R54"/>
    <mergeCell ref="D55:F55"/>
    <mergeCell ref="H55:I55"/>
    <mergeCell ref="K55:M55"/>
    <mergeCell ref="N55:O55"/>
    <mergeCell ref="Q55:R55"/>
    <mergeCell ref="D52:F52"/>
    <mergeCell ref="H52:I52"/>
    <mergeCell ref="K52:M52"/>
    <mergeCell ref="N52:O52"/>
    <mergeCell ref="Q52:R52"/>
    <mergeCell ref="D53:F53"/>
    <mergeCell ref="H53:I53"/>
    <mergeCell ref="K53:M53"/>
    <mergeCell ref="N53:O53"/>
    <mergeCell ref="Q53:R53"/>
    <mergeCell ref="D50:F50"/>
    <mergeCell ref="H50:I50"/>
    <mergeCell ref="K50:M50"/>
    <mergeCell ref="N50:O50"/>
    <mergeCell ref="Q50:R50"/>
    <mergeCell ref="D51:F51"/>
    <mergeCell ref="H51:I51"/>
    <mergeCell ref="K51:M51"/>
    <mergeCell ref="N51:O51"/>
    <mergeCell ref="Q51:R51"/>
    <mergeCell ref="D48:F48"/>
    <mergeCell ref="H48:I48"/>
    <mergeCell ref="K48:M48"/>
    <mergeCell ref="N48:O48"/>
    <mergeCell ref="Q48:R48"/>
    <mergeCell ref="D49:F49"/>
    <mergeCell ref="H49:I49"/>
    <mergeCell ref="K49:M49"/>
    <mergeCell ref="N49:O49"/>
    <mergeCell ref="Q49:R49"/>
    <mergeCell ref="D46:F46"/>
    <mergeCell ref="H46:I46"/>
    <mergeCell ref="K46:M46"/>
    <mergeCell ref="N46:O46"/>
    <mergeCell ref="Q46:R46"/>
    <mergeCell ref="D47:F47"/>
    <mergeCell ref="H47:I47"/>
    <mergeCell ref="K47:M47"/>
    <mergeCell ref="N47:O47"/>
    <mergeCell ref="Q47:R47"/>
    <mergeCell ref="D44:F44"/>
    <mergeCell ref="H44:I44"/>
    <mergeCell ref="K44:M44"/>
    <mergeCell ref="N44:O44"/>
    <mergeCell ref="Q44:R44"/>
    <mergeCell ref="D45:F45"/>
    <mergeCell ref="H45:I45"/>
    <mergeCell ref="K45:M45"/>
    <mergeCell ref="N45:O45"/>
    <mergeCell ref="Q45:R45"/>
    <mergeCell ref="D42:F42"/>
    <mergeCell ref="H42:I42"/>
    <mergeCell ref="K42:M42"/>
    <mergeCell ref="N42:O42"/>
    <mergeCell ref="Q42:R42"/>
    <mergeCell ref="D43:F43"/>
    <mergeCell ref="H43:I43"/>
    <mergeCell ref="K43:M43"/>
    <mergeCell ref="N43:O43"/>
    <mergeCell ref="Q43:R43"/>
    <mergeCell ref="D40:F40"/>
    <mergeCell ref="H40:I40"/>
    <mergeCell ref="K40:M40"/>
    <mergeCell ref="N40:O40"/>
    <mergeCell ref="Q40:R40"/>
    <mergeCell ref="D41:F41"/>
    <mergeCell ref="H41:I41"/>
    <mergeCell ref="K41:M41"/>
    <mergeCell ref="N41:O41"/>
    <mergeCell ref="Q41:R41"/>
    <mergeCell ref="D38:F38"/>
    <mergeCell ref="H38:I38"/>
    <mergeCell ref="K38:M38"/>
    <mergeCell ref="N38:O38"/>
    <mergeCell ref="Q38:R38"/>
    <mergeCell ref="D39:F39"/>
    <mergeCell ref="H39:I39"/>
    <mergeCell ref="K39:M39"/>
    <mergeCell ref="N39:O39"/>
    <mergeCell ref="Q39:R39"/>
    <mergeCell ref="D36:F36"/>
    <mergeCell ref="H36:I36"/>
    <mergeCell ref="K36:M36"/>
    <mergeCell ref="N36:O36"/>
    <mergeCell ref="Q36:R36"/>
    <mergeCell ref="D37:F37"/>
    <mergeCell ref="H37:I37"/>
    <mergeCell ref="K37:M37"/>
    <mergeCell ref="N37:O37"/>
    <mergeCell ref="Q37:R37"/>
    <mergeCell ref="D34:F34"/>
    <mergeCell ref="H34:I34"/>
    <mergeCell ref="K34:M34"/>
    <mergeCell ref="N34:O34"/>
    <mergeCell ref="Q34:R34"/>
    <mergeCell ref="D35:F35"/>
    <mergeCell ref="H35:I35"/>
    <mergeCell ref="K35:M35"/>
    <mergeCell ref="N35:O35"/>
    <mergeCell ref="Q35:R35"/>
    <mergeCell ref="D32:F32"/>
    <mergeCell ref="H32:I32"/>
    <mergeCell ref="K32:M32"/>
    <mergeCell ref="N32:O32"/>
    <mergeCell ref="Q32:R32"/>
    <mergeCell ref="D33:F33"/>
    <mergeCell ref="H33:I33"/>
    <mergeCell ref="K33:M33"/>
    <mergeCell ref="N33:O33"/>
    <mergeCell ref="Q33:R33"/>
    <mergeCell ref="D30:F30"/>
    <mergeCell ref="H30:I30"/>
    <mergeCell ref="K30:M30"/>
    <mergeCell ref="N30:O30"/>
    <mergeCell ref="Q30:R30"/>
    <mergeCell ref="D31:F31"/>
    <mergeCell ref="H31:I31"/>
    <mergeCell ref="K31:M31"/>
    <mergeCell ref="N31:O31"/>
    <mergeCell ref="Q31:R31"/>
    <mergeCell ref="D28:F28"/>
    <mergeCell ref="H28:I28"/>
    <mergeCell ref="K28:M28"/>
    <mergeCell ref="N28:O28"/>
    <mergeCell ref="Q28:R28"/>
    <mergeCell ref="D29:F29"/>
    <mergeCell ref="H29:I29"/>
    <mergeCell ref="K29:M29"/>
    <mergeCell ref="N29:O29"/>
    <mergeCell ref="Q29:R29"/>
    <mergeCell ref="D26:F26"/>
    <mergeCell ref="H26:I26"/>
    <mergeCell ref="K26:M26"/>
    <mergeCell ref="N26:O26"/>
    <mergeCell ref="Q26:R26"/>
    <mergeCell ref="D27:F27"/>
    <mergeCell ref="H27:I27"/>
    <mergeCell ref="K27:M27"/>
    <mergeCell ref="N27:O27"/>
    <mergeCell ref="Q27:R27"/>
    <mergeCell ref="D24:F24"/>
    <mergeCell ref="H24:I24"/>
    <mergeCell ref="K24:M24"/>
    <mergeCell ref="N24:O24"/>
    <mergeCell ref="Q24:R24"/>
    <mergeCell ref="D25:F25"/>
    <mergeCell ref="H25:I25"/>
    <mergeCell ref="K25:M25"/>
    <mergeCell ref="N25:O25"/>
    <mergeCell ref="Q25:R25"/>
    <mergeCell ref="D22:F22"/>
    <mergeCell ref="H22:I22"/>
    <mergeCell ref="K22:M22"/>
    <mergeCell ref="N22:O22"/>
    <mergeCell ref="Q22:R22"/>
    <mergeCell ref="D23:F23"/>
    <mergeCell ref="H23:I23"/>
    <mergeCell ref="K23:M23"/>
    <mergeCell ref="N23:O23"/>
    <mergeCell ref="Q23:R23"/>
    <mergeCell ref="D20:F20"/>
    <mergeCell ref="H20:I20"/>
    <mergeCell ref="K20:M20"/>
    <mergeCell ref="N20:O20"/>
    <mergeCell ref="Q20:R20"/>
    <mergeCell ref="D21:F21"/>
    <mergeCell ref="H21:I21"/>
    <mergeCell ref="K21:M21"/>
    <mergeCell ref="N21:O21"/>
    <mergeCell ref="Q21:R21"/>
    <mergeCell ref="D18:F18"/>
    <mergeCell ref="H18:I18"/>
    <mergeCell ref="K18:M18"/>
    <mergeCell ref="N18:O18"/>
    <mergeCell ref="Q18:R18"/>
    <mergeCell ref="D19:F19"/>
    <mergeCell ref="H19:I19"/>
    <mergeCell ref="K19:M19"/>
    <mergeCell ref="N19:O19"/>
    <mergeCell ref="Q19:R19"/>
    <mergeCell ref="D16:F16"/>
    <mergeCell ref="H16:I16"/>
    <mergeCell ref="K16:M16"/>
    <mergeCell ref="N16:O16"/>
    <mergeCell ref="Q16:R16"/>
    <mergeCell ref="D17:F17"/>
    <mergeCell ref="H17:I17"/>
    <mergeCell ref="K17:M17"/>
    <mergeCell ref="N17:O17"/>
    <mergeCell ref="Q17:R17"/>
    <mergeCell ref="D14:F14"/>
    <mergeCell ref="H14:I14"/>
    <mergeCell ref="K14:M14"/>
    <mergeCell ref="N14:O14"/>
    <mergeCell ref="Q14:R14"/>
    <mergeCell ref="D15:F15"/>
    <mergeCell ref="H15:I15"/>
    <mergeCell ref="K15:M15"/>
    <mergeCell ref="N15:O15"/>
    <mergeCell ref="Q15:R15"/>
    <mergeCell ref="D12:F12"/>
    <mergeCell ref="H12:I12"/>
    <mergeCell ref="K12:M12"/>
    <mergeCell ref="N12:O12"/>
    <mergeCell ref="Q12:R12"/>
    <mergeCell ref="D13:F13"/>
    <mergeCell ref="H13:I13"/>
    <mergeCell ref="K13:M13"/>
    <mergeCell ref="N13:O13"/>
    <mergeCell ref="Q13:R13"/>
    <mergeCell ref="A10:I10"/>
    <mergeCell ref="J10:R10"/>
    <mergeCell ref="D11:F11"/>
    <mergeCell ref="H11:I11"/>
    <mergeCell ref="K11:M11"/>
    <mergeCell ref="N11:O11"/>
    <mergeCell ref="Q11:R11"/>
    <mergeCell ref="A3:I3"/>
    <mergeCell ref="J3:R3"/>
    <mergeCell ref="A4:I4"/>
    <mergeCell ref="A6:I6"/>
    <mergeCell ref="A7:I7"/>
    <mergeCell ref="A8:I8"/>
    <mergeCell ref="J8:R9"/>
    <mergeCell ref="A9:I9"/>
    <mergeCell ref="A1:B1"/>
    <mergeCell ref="C1:I1"/>
    <mergeCell ref="J1:K1"/>
    <mergeCell ref="L1:R1"/>
    <mergeCell ref="A2:I2"/>
    <mergeCell ref="J2:R2"/>
  </mergeCells>
  <dataValidations count="1">
    <dataValidation type="list" allowBlank="1" showErrorMessage="1" sqref="P162:P181 P12:P87 G91:G105 P91:P105 G109:G113 P109:P125 G117:G125 G129:G134 P129:P134 G138:G142 P138:P142 G146:G150 G154:G158 G162:G181 G12:G87">
      <formula1>"KB,WO,RZ,inna"</formula1>
      <formula2>0</formula2>
    </dataValidation>
  </dataValidations>
  <printOptions/>
  <pageMargins left="0.7083333333333334" right="0.7083333333333334" top="0.7479166666666667" bottom="0.7479166666666667" header="0.5118055555555555" footer="0.5118055555555555"/>
  <pageSetup horizontalDpi="300" verticalDpi="300" orientation="portrait" paperSize="9" scale="61" r:id="rId1"/>
  <rowBreaks count="3" manualBreakCount="3">
    <brk id="88" max="255" man="1"/>
    <brk id="126" max="255" man="1"/>
    <brk id="159" max="255" man="1"/>
  </rowBreaks>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1:U262"/>
  <sheetViews>
    <sheetView zoomScale="110" zoomScaleNormal="110" zoomScalePageLayoutView="0" workbookViewId="0" topLeftCell="A286">
      <selection activeCell="V11" sqref="V11"/>
    </sheetView>
  </sheetViews>
  <sheetFormatPr defaultColWidth="9.140625" defaultRowHeight="12.75"/>
  <cols>
    <col min="1" max="1" width="6.28125" style="129" customWidth="1"/>
    <col min="2" max="2" width="25.28125" style="130" customWidth="1"/>
    <col min="3" max="3" width="9.00390625" style="129" hidden="1" customWidth="1"/>
    <col min="4" max="4" width="35.7109375" style="129" customWidth="1"/>
    <col min="5" max="11" width="9.00390625" style="129" hidden="1" customWidth="1"/>
    <col min="12" max="12" width="14.28125" style="129" customWidth="1"/>
    <col min="13" max="13" width="13.7109375" style="129" customWidth="1"/>
    <col min="14" max="14" width="9.00390625" style="129" hidden="1" customWidth="1"/>
    <col min="15" max="15" width="19.140625" style="130" customWidth="1"/>
    <col min="16" max="16" width="26.00390625" style="130" customWidth="1"/>
    <col min="17" max="17" width="18.57421875" style="129" customWidth="1"/>
    <col min="18" max="18" width="16.57421875" style="129" customWidth="1"/>
    <col min="19" max="19" width="9.00390625" style="129" hidden="1" customWidth="1"/>
    <col min="20" max="20" width="17.28125" style="129" customWidth="1"/>
    <col min="21" max="21" width="9.140625" style="131" customWidth="1"/>
    <col min="22" max="16384" width="9.140625" style="129" customWidth="1"/>
  </cols>
  <sheetData>
    <row r="1" spans="1:20" ht="12.75">
      <c r="A1" s="132"/>
      <c r="B1" s="589"/>
      <c r="C1" s="589"/>
      <c r="D1" s="589"/>
      <c r="E1" s="589"/>
      <c r="F1" s="589"/>
      <c r="G1" s="589"/>
      <c r="H1" s="133"/>
      <c r="I1" s="133"/>
      <c r="J1" s="133"/>
      <c r="K1" s="133"/>
      <c r="L1" s="134"/>
      <c r="M1" s="134"/>
      <c r="N1" s="135"/>
      <c r="O1" s="136"/>
      <c r="P1" s="137"/>
      <c r="T1" s="138"/>
    </row>
    <row r="2" spans="1:20" ht="15.75">
      <c r="A2" s="139"/>
      <c r="B2" s="590" t="s">
        <v>319</v>
      </c>
      <c r="C2" s="590"/>
      <c r="D2" s="590"/>
      <c r="E2" s="590"/>
      <c r="F2" s="590"/>
      <c r="G2" s="590"/>
      <c r="H2" s="590"/>
      <c r="I2" s="590"/>
      <c r="J2" s="590"/>
      <c r="K2" s="590"/>
      <c r="L2" s="590"/>
      <c r="M2" s="590"/>
      <c r="N2" s="590"/>
      <c r="O2" s="590"/>
      <c r="P2" s="590"/>
      <c r="Q2" s="583" t="s">
        <v>320</v>
      </c>
      <c r="R2" s="583"/>
      <c r="S2" s="140"/>
      <c r="T2" s="141"/>
    </row>
    <row r="3" spans="1:20" ht="15.75">
      <c r="A3" s="142"/>
      <c r="B3" s="584"/>
      <c r="C3" s="584"/>
      <c r="D3" s="584"/>
      <c r="E3" s="584"/>
      <c r="F3" s="584"/>
      <c r="G3" s="584"/>
      <c r="H3" s="584"/>
      <c r="I3" s="584"/>
      <c r="J3" s="584"/>
      <c r="K3" s="584"/>
      <c r="L3" s="584"/>
      <c r="M3" s="584"/>
      <c r="N3" s="584"/>
      <c r="O3" s="584"/>
      <c r="P3" s="584"/>
      <c r="Q3" s="143">
        <f>Q6*1.23</f>
        <v>2273987.1</v>
      </c>
      <c r="R3" s="143">
        <f>R6*1.23</f>
        <v>471409.32029999996</v>
      </c>
      <c r="T3" s="138"/>
    </row>
    <row r="4" spans="1:21" s="130" customFormat="1" ht="132">
      <c r="A4" s="144" t="s">
        <v>321</v>
      </c>
      <c r="B4" s="144" t="s">
        <v>322</v>
      </c>
      <c r="C4" s="145" t="s">
        <v>323</v>
      </c>
      <c r="D4" s="144" t="s">
        <v>324</v>
      </c>
      <c r="E4" s="144" t="s">
        <v>325</v>
      </c>
      <c r="F4" s="146" t="s">
        <v>326</v>
      </c>
      <c r="G4" s="146" t="s">
        <v>327</v>
      </c>
      <c r="H4" s="146" t="s">
        <v>328</v>
      </c>
      <c r="I4" s="146" t="s">
        <v>329</v>
      </c>
      <c r="J4" s="146" t="s">
        <v>330</v>
      </c>
      <c r="K4" s="146" t="s">
        <v>331</v>
      </c>
      <c r="L4" s="147" t="s">
        <v>276</v>
      </c>
      <c r="M4" s="148" t="s">
        <v>332</v>
      </c>
      <c r="N4" s="144" t="s">
        <v>333</v>
      </c>
      <c r="O4" s="144" t="s">
        <v>334</v>
      </c>
      <c r="P4" s="149" t="s">
        <v>335</v>
      </c>
      <c r="Q4" s="150" t="s">
        <v>336</v>
      </c>
      <c r="R4" s="151" t="s">
        <v>337</v>
      </c>
      <c r="S4" s="146" t="s">
        <v>338</v>
      </c>
      <c r="T4" s="148" t="s">
        <v>276</v>
      </c>
      <c r="U4" s="152"/>
    </row>
    <row r="5" spans="1:20" ht="12.75">
      <c r="A5" s="153"/>
      <c r="B5" s="154"/>
      <c r="C5" s="155"/>
      <c r="D5" s="155"/>
      <c r="E5" s="155"/>
      <c r="F5" s="155"/>
      <c r="G5" s="155"/>
      <c r="H5" s="155"/>
      <c r="I5" s="155"/>
      <c r="J5" s="155"/>
      <c r="K5" s="155"/>
      <c r="L5" s="156"/>
      <c r="M5" s="156"/>
      <c r="N5" s="155"/>
      <c r="O5" s="157"/>
      <c r="P5" s="158"/>
      <c r="Q5" s="159"/>
      <c r="R5" s="160"/>
      <c r="S5" s="161"/>
      <c r="T5" s="162"/>
    </row>
    <row r="6" spans="1:20" ht="12.75">
      <c r="A6" s="153"/>
      <c r="B6" s="154" t="s">
        <v>339</v>
      </c>
      <c r="C6" s="155"/>
      <c r="D6" s="155"/>
      <c r="E6" s="155"/>
      <c r="F6" s="155">
        <f aca="true" t="shared" si="0" ref="F6:K6">SUM(F7:F281)</f>
        <v>935000</v>
      </c>
      <c r="G6" s="155">
        <f t="shared" si="0"/>
        <v>613999.61</v>
      </c>
      <c r="H6" s="155">
        <f t="shared" si="0"/>
        <v>13730</v>
      </c>
      <c r="I6" s="155">
        <f t="shared" si="0"/>
        <v>57700</v>
      </c>
      <c r="J6" s="155">
        <f t="shared" si="0"/>
        <v>605600</v>
      </c>
      <c r="K6" s="155">
        <f t="shared" si="0"/>
        <v>6000</v>
      </c>
      <c r="L6" s="156">
        <f>SUM(F6:K6)</f>
        <v>2232029.61</v>
      </c>
      <c r="M6" s="156"/>
      <c r="N6" s="155"/>
      <c r="O6" s="157"/>
      <c r="P6" s="158"/>
      <c r="Q6" s="163">
        <f>SUM(Q7:Q254)</f>
        <v>1848770</v>
      </c>
      <c r="R6" s="164">
        <f>SUM(R7:S254)</f>
        <v>383259.61</v>
      </c>
      <c r="S6" s="164">
        <f>SUM(S7:S281)</f>
        <v>0</v>
      </c>
      <c r="T6" s="156">
        <f>SUM(T7:T254)</f>
        <v>2232029.61</v>
      </c>
    </row>
    <row r="7" spans="1:20" ht="12.75">
      <c r="A7" s="165"/>
      <c r="B7" s="166" t="s">
        <v>340</v>
      </c>
      <c r="C7" s="167"/>
      <c r="D7" s="167"/>
      <c r="E7" s="168"/>
      <c r="F7" s="169"/>
      <c r="G7" s="169"/>
      <c r="H7" s="169"/>
      <c r="I7" s="169"/>
      <c r="J7" s="169"/>
      <c r="K7" s="169"/>
      <c r="L7" s="170"/>
      <c r="M7" s="170"/>
      <c r="N7" s="169"/>
      <c r="O7" s="171"/>
      <c r="P7" s="172"/>
      <c r="Q7" s="173"/>
      <c r="R7" s="169"/>
      <c r="S7" s="169"/>
      <c r="T7" s="170"/>
    </row>
    <row r="8" spans="1:20" ht="25.5">
      <c r="A8" s="174" t="s">
        <v>23</v>
      </c>
      <c r="B8" s="175" t="s">
        <v>341</v>
      </c>
      <c r="C8" s="176"/>
      <c r="D8" s="176" t="s">
        <v>342</v>
      </c>
      <c r="E8" s="177" t="s">
        <v>343</v>
      </c>
      <c r="F8" s="178">
        <v>57000</v>
      </c>
      <c r="G8" s="178">
        <v>5000</v>
      </c>
      <c r="H8" s="178"/>
      <c r="I8" s="178"/>
      <c r="J8" s="178">
        <v>1000</v>
      </c>
      <c r="K8" s="178"/>
      <c r="L8" s="179">
        <f>SUM(F8:K8)</f>
        <v>63000</v>
      </c>
      <c r="M8" s="180"/>
      <c r="N8" s="181"/>
      <c r="O8" s="182"/>
      <c r="P8" s="183"/>
      <c r="Q8" s="184"/>
      <c r="R8" s="185"/>
      <c r="S8" s="185"/>
      <c r="T8" s="186"/>
    </row>
    <row r="9" spans="1:20" ht="12.75">
      <c r="A9" s="187"/>
      <c r="B9" s="188"/>
      <c r="C9" s="189"/>
      <c r="D9" s="189"/>
      <c r="E9" s="190"/>
      <c r="F9" s="191"/>
      <c r="G9" s="191"/>
      <c r="H9" s="192"/>
      <c r="I9" s="191"/>
      <c r="J9" s="191"/>
      <c r="K9" s="191"/>
      <c r="L9" s="193"/>
      <c r="M9" s="194">
        <f>SUM(L8)</f>
        <v>63000</v>
      </c>
      <c r="N9" s="195"/>
      <c r="O9" s="196"/>
      <c r="P9" s="197"/>
      <c r="Q9" s="198">
        <v>63000</v>
      </c>
      <c r="R9" s="199">
        <v>0</v>
      </c>
      <c r="S9" s="199">
        <v>0</v>
      </c>
      <c r="T9" s="200">
        <f>SUM(Q9:S9)</f>
        <v>63000</v>
      </c>
    </row>
    <row r="10" spans="1:20" ht="12.75">
      <c r="A10" s="201" t="s">
        <v>41</v>
      </c>
      <c r="B10" s="202" t="s">
        <v>344</v>
      </c>
      <c r="C10" s="203"/>
      <c r="D10" s="204" t="s">
        <v>345</v>
      </c>
      <c r="E10" s="177" t="s">
        <v>346</v>
      </c>
      <c r="F10" s="205">
        <v>400</v>
      </c>
      <c r="G10" s="205"/>
      <c r="H10" s="206"/>
      <c r="I10" s="205"/>
      <c r="J10" s="205"/>
      <c r="K10" s="205"/>
      <c r="L10" s="207">
        <f>SUM(F10:K10)</f>
        <v>400</v>
      </c>
      <c r="M10" s="180"/>
      <c r="N10" s="181"/>
      <c r="O10" s="182"/>
      <c r="P10" s="183"/>
      <c r="Q10" s="184"/>
      <c r="R10" s="185"/>
      <c r="S10" s="185"/>
      <c r="T10" s="186"/>
    </row>
    <row r="11" spans="1:20" ht="12.75">
      <c r="A11" s="187"/>
      <c r="B11" s="188"/>
      <c r="C11" s="189"/>
      <c r="D11" s="189"/>
      <c r="E11" s="190"/>
      <c r="F11" s="191"/>
      <c r="G11" s="191"/>
      <c r="H11" s="192"/>
      <c r="I11" s="191"/>
      <c r="J11" s="191"/>
      <c r="K11" s="191"/>
      <c r="L11" s="193"/>
      <c r="M11" s="194">
        <f>SUM(L10)</f>
        <v>400</v>
      </c>
      <c r="N11" s="195"/>
      <c r="O11" s="196"/>
      <c r="P11" s="197"/>
      <c r="Q11" s="198">
        <v>400</v>
      </c>
      <c r="R11" s="199">
        <v>0</v>
      </c>
      <c r="S11" s="199">
        <v>0</v>
      </c>
      <c r="T11" s="200">
        <f>SUM(Q11:S11)</f>
        <v>400</v>
      </c>
    </row>
    <row r="12" spans="1:20" ht="101.25">
      <c r="A12" s="208" t="s">
        <v>47</v>
      </c>
      <c r="B12" s="209" t="s">
        <v>347</v>
      </c>
      <c r="C12" s="210"/>
      <c r="D12" s="210" t="s">
        <v>348</v>
      </c>
      <c r="E12" s="211" t="s">
        <v>343</v>
      </c>
      <c r="F12" s="212"/>
      <c r="G12" s="212">
        <v>4200</v>
      </c>
      <c r="H12" s="213">
        <v>350</v>
      </c>
      <c r="I12" s="212"/>
      <c r="J12" s="212"/>
      <c r="K12" s="212"/>
      <c r="L12" s="214">
        <f>SUM(F12:K12)</f>
        <v>4550</v>
      </c>
      <c r="M12" s="215"/>
      <c r="N12" s="211"/>
      <c r="O12" s="216" t="s">
        <v>349</v>
      </c>
      <c r="P12" s="217" t="s">
        <v>350</v>
      </c>
      <c r="Q12" s="218"/>
      <c r="R12" s="219"/>
      <c r="S12" s="219"/>
      <c r="T12" s="220"/>
    </row>
    <row r="13" spans="1:20" ht="12.75">
      <c r="A13" s="187"/>
      <c r="B13" s="188"/>
      <c r="C13" s="189"/>
      <c r="D13" s="221"/>
      <c r="E13" s="190"/>
      <c r="F13" s="191"/>
      <c r="G13" s="191"/>
      <c r="H13" s="191"/>
      <c r="I13" s="191"/>
      <c r="J13" s="191"/>
      <c r="K13" s="191"/>
      <c r="L13" s="193"/>
      <c r="M13" s="194">
        <f>SUM(L12)</f>
        <v>4550</v>
      </c>
      <c r="N13" s="195"/>
      <c r="O13" s="196"/>
      <c r="P13" s="197"/>
      <c r="Q13" s="198">
        <v>0</v>
      </c>
      <c r="R13" s="199">
        <v>4550</v>
      </c>
      <c r="S13" s="199">
        <v>0</v>
      </c>
      <c r="T13" s="200">
        <f>SUM(Q13:S13)</f>
        <v>4550</v>
      </c>
    </row>
    <row r="14" spans="1:20" ht="25.5">
      <c r="A14" s="222" t="s">
        <v>53</v>
      </c>
      <c r="B14" s="202" t="s">
        <v>351</v>
      </c>
      <c r="C14" s="203"/>
      <c r="D14" s="223" t="s">
        <v>352</v>
      </c>
      <c r="E14" s="177" t="s">
        <v>346</v>
      </c>
      <c r="F14" s="205"/>
      <c r="G14" s="205">
        <v>29999.61</v>
      </c>
      <c r="H14" s="205"/>
      <c r="I14" s="205"/>
      <c r="J14" s="205"/>
      <c r="K14" s="205"/>
      <c r="L14" s="207">
        <f>SUM(F14:K14)</f>
        <v>29999.61</v>
      </c>
      <c r="M14" s="180"/>
      <c r="N14" s="181" t="s">
        <v>26</v>
      </c>
      <c r="O14" s="182"/>
      <c r="P14" s="183"/>
      <c r="Q14" s="184"/>
      <c r="R14" s="185"/>
      <c r="S14" s="185"/>
      <c r="T14" s="186"/>
    </row>
    <row r="15" spans="1:20" ht="146.25">
      <c r="A15" s="224"/>
      <c r="B15" s="225"/>
      <c r="C15" s="224" t="s">
        <v>353</v>
      </c>
      <c r="D15" s="226" t="s">
        <v>354</v>
      </c>
      <c r="E15" s="227" t="s">
        <v>346</v>
      </c>
      <c r="F15" s="228"/>
      <c r="G15" s="228">
        <f>3600*1.2/2</f>
        <v>2160</v>
      </c>
      <c r="H15" s="228"/>
      <c r="I15" s="228"/>
      <c r="J15" s="228"/>
      <c r="K15" s="228"/>
      <c r="L15" s="229">
        <f>SUM(F15:K15)</f>
        <v>2160</v>
      </c>
      <c r="M15" s="230"/>
      <c r="N15" s="227"/>
      <c r="O15" s="231" t="s">
        <v>355</v>
      </c>
      <c r="P15" s="232" t="s">
        <v>356</v>
      </c>
      <c r="Q15" s="233"/>
      <c r="R15" s="234"/>
      <c r="S15" s="234"/>
      <c r="T15" s="235"/>
    </row>
    <row r="16" spans="1:20" ht="12.75">
      <c r="A16" s="187"/>
      <c r="B16" s="188"/>
      <c r="C16" s="189"/>
      <c r="D16" s="189"/>
      <c r="E16" s="190"/>
      <c r="F16" s="191"/>
      <c r="G16" s="191"/>
      <c r="H16" s="191"/>
      <c r="I16" s="191"/>
      <c r="J16" s="191"/>
      <c r="K16" s="191"/>
      <c r="L16" s="193"/>
      <c r="M16" s="194">
        <f>SUM(L14:L15)</f>
        <v>32159.61</v>
      </c>
      <c r="N16" s="195"/>
      <c r="O16" s="196"/>
      <c r="P16" s="197"/>
      <c r="Q16" s="198">
        <v>0</v>
      </c>
      <c r="R16" s="199">
        <v>32159.61</v>
      </c>
      <c r="S16" s="199">
        <v>0</v>
      </c>
      <c r="T16" s="200">
        <f>SUM(Q16:S16)</f>
        <v>32159.61</v>
      </c>
    </row>
    <row r="17" spans="1:20" ht="25.5">
      <c r="A17" s="208" t="s">
        <v>60</v>
      </c>
      <c r="B17" s="209" t="s">
        <v>357</v>
      </c>
      <c r="C17" s="210"/>
      <c r="D17" s="210" t="s">
        <v>358</v>
      </c>
      <c r="E17" s="211" t="s">
        <v>343</v>
      </c>
      <c r="F17" s="212"/>
      <c r="G17" s="212">
        <v>79000</v>
      </c>
      <c r="H17" s="212"/>
      <c r="I17" s="212"/>
      <c r="J17" s="212"/>
      <c r="K17" s="212"/>
      <c r="L17" s="236">
        <f>SUM(F17:K17)</f>
        <v>79000</v>
      </c>
      <c r="M17" s="237" t="s">
        <v>359</v>
      </c>
      <c r="N17" s="238"/>
      <c r="O17" s="239"/>
      <c r="P17" s="217"/>
      <c r="Q17" s="218"/>
      <c r="R17" s="219"/>
      <c r="S17" s="219"/>
      <c r="T17" s="220"/>
    </row>
    <row r="18" spans="1:20" ht="12.75">
      <c r="A18" s="240"/>
      <c r="B18" s="241"/>
      <c r="C18" s="242"/>
      <c r="D18" s="242"/>
      <c r="E18" s="195"/>
      <c r="F18" s="243"/>
      <c r="G18" s="243"/>
      <c r="H18" s="243"/>
      <c r="I18" s="243"/>
      <c r="J18" s="243"/>
      <c r="K18" s="243"/>
      <c r="L18" s="244"/>
      <c r="M18" s="194">
        <f>SUM(L17)</f>
        <v>79000</v>
      </c>
      <c r="N18" s="195"/>
      <c r="O18" s="196"/>
      <c r="P18" s="197"/>
      <c r="Q18" s="198">
        <v>0</v>
      </c>
      <c r="R18" s="199">
        <v>79000</v>
      </c>
      <c r="S18" s="199">
        <v>0</v>
      </c>
      <c r="T18" s="200">
        <f>SUM(Q18:S18)</f>
        <v>79000</v>
      </c>
    </row>
    <row r="19" spans="1:20" ht="12.75">
      <c r="A19" s="245"/>
      <c r="B19" s="246" t="s">
        <v>360</v>
      </c>
      <c r="C19" s="247"/>
      <c r="D19" s="247"/>
      <c r="E19" s="248"/>
      <c r="F19" s="249"/>
      <c r="G19" s="249"/>
      <c r="H19" s="249"/>
      <c r="I19" s="249"/>
      <c r="J19" s="249"/>
      <c r="K19" s="249"/>
      <c r="L19" s="250"/>
      <c r="M19" s="251"/>
      <c r="N19" s="252"/>
      <c r="O19" s="253"/>
      <c r="P19" s="254"/>
      <c r="Q19" s="255"/>
      <c r="R19" s="256"/>
      <c r="S19" s="256"/>
      <c r="T19" s="257"/>
    </row>
    <row r="20" spans="1:20" ht="25.5">
      <c r="A20" s="174" t="s">
        <v>62</v>
      </c>
      <c r="B20" s="175" t="s">
        <v>361</v>
      </c>
      <c r="C20" s="176"/>
      <c r="D20" s="176" t="s">
        <v>362</v>
      </c>
      <c r="E20" s="181" t="s">
        <v>343</v>
      </c>
      <c r="F20" s="178">
        <v>15000</v>
      </c>
      <c r="G20" s="178">
        <v>1000</v>
      </c>
      <c r="H20" s="178"/>
      <c r="I20" s="178"/>
      <c r="J20" s="178">
        <v>500</v>
      </c>
      <c r="K20" s="178"/>
      <c r="L20" s="179">
        <f>SUM(F20:K20)</f>
        <v>16500</v>
      </c>
      <c r="M20" s="179"/>
      <c r="N20" s="181"/>
      <c r="O20" s="182"/>
      <c r="P20" s="183"/>
      <c r="Q20" s="184"/>
      <c r="R20" s="185"/>
      <c r="S20" s="185"/>
      <c r="T20" s="186"/>
    </row>
    <row r="21" spans="1:20" ht="12.75">
      <c r="A21" s="240"/>
      <c r="B21" s="241"/>
      <c r="C21" s="242"/>
      <c r="D21" s="242"/>
      <c r="E21" s="195"/>
      <c r="F21" s="243"/>
      <c r="G21" s="243"/>
      <c r="H21" s="243"/>
      <c r="I21" s="243"/>
      <c r="J21" s="243"/>
      <c r="K21" s="243"/>
      <c r="L21" s="244"/>
      <c r="M21" s="194">
        <f>SUM(L20)</f>
        <v>16500</v>
      </c>
      <c r="N21" s="195"/>
      <c r="O21" s="196"/>
      <c r="P21" s="197"/>
      <c r="Q21" s="198">
        <v>16500</v>
      </c>
      <c r="R21" s="199">
        <f>1000-1000</f>
        <v>0</v>
      </c>
      <c r="S21" s="199">
        <v>0</v>
      </c>
      <c r="T21" s="200">
        <f>SUM(Q21:S21)</f>
        <v>16500</v>
      </c>
    </row>
    <row r="22" spans="1:20" ht="25.5">
      <c r="A22" s="174" t="s">
        <v>64</v>
      </c>
      <c r="B22" s="175" t="s">
        <v>363</v>
      </c>
      <c r="C22" s="176"/>
      <c r="D22" s="176" t="s">
        <v>364</v>
      </c>
      <c r="E22" s="181" t="s">
        <v>365</v>
      </c>
      <c r="F22" s="178"/>
      <c r="G22" s="178"/>
      <c r="H22" s="178"/>
      <c r="I22" s="178"/>
      <c r="J22" s="178"/>
      <c r="K22" s="178">
        <v>6000</v>
      </c>
      <c r="L22" s="179">
        <f>SUM(F22:K22)</f>
        <v>6000</v>
      </c>
      <c r="M22" s="179"/>
      <c r="N22" s="181"/>
      <c r="O22" s="182"/>
      <c r="P22" s="183"/>
      <c r="Q22" s="184"/>
      <c r="R22" s="185"/>
      <c r="S22" s="185"/>
      <c r="T22" s="186"/>
    </row>
    <row r="23" spans="1:20" ht="12.75">
      <c r="A23" s="240"/>
      <c r="B23" s="241"/>
      <c r="C23" s="258"/>
      <c r="D23" s="189"/>
      <c r="E23" s="195"/>
      <c r="F23" s="191"/>
      <c r="G23" s="191"/>
      <c r="H23" s="191"/>
      <c r="I23" s="191"/>
      <c r="J23" s="191"/>
      <c r="K23" s="191"/>
      <c r="L23" s="193"/>
      <c r="M23" s="194">
        <f>SUM(L22)</f>
        <v>6000</v>
      </c>
      <c r="N23" s="195"/>
      <c r="O23" s="196"/>
      <c r="P23" s="197"/>
      <c r="Q23" s="198">
        <v>6000</v>
      </c>
      <c r="R23" s="199">
        <v>0</v>
      </c>
      <c r="S23" s="199">
        <v>0</v>
      </c>
      <c r="T23" s="200">
        <f>SUM(Q23:S23)</f>
        <v>6000</v>
      </c>
    </row>
    <row r="24" spans="1:20" ht="25.5">
      <c r="A24" s="174" t="s">
        <v>67</v>
      </c>
      <c r="B24" s="175" t="s">
        <v>366</v>
      </c>
      <c r="C24" s="259"/>
      <c r="D24" s="260" t="s">
        <v>367</v>
      </c>
      <c r="E24" s="181" t="s">
        <v>343</v>
      </c>
      <c r="F24" s="205"/>
      <c r="G24" s="205">
        <v>1000</v>
      </c>
      <c r="H24" s="205"/>
      <c r="I24" s="205"/>
      <c r="J24" s="205"/>
      <c r="K24" s="205"/>
      <c r="L24" s="207">
        <f>SUM(F24:K24)</f>
        <v>1000</v>
      </c>
      <c r="M24" s="179"/>
      <c r="N24" s="181"/>
      <c r="O24" s="182"/>
      <c r="P24" s="183"/>
      <c r="Q24" s="184"/>
      <c r="R24" s="185"/>
      <c r="S24" s="185"/>
      <c r="T24" s="186"/>
    </row>
    <row r="25" spans="1:20" ht="12.75">
      <c r="A25" s="240"/>
      <c r="B25" s="241"/>
      <c r="C25" s="258"/>
      <c r="D25" s="189"/>
      <c r="E25" s="195"/>
      <c r="F25" s="191"/>
      <c r="G25" s="191"/>
      <c r="H25" s="191"/>
      <c r="I25" s="191"/>
      <c r="J25" s="191"/>
      <c r="K25" s="191"/>
      <c r="L25" s="193"/>
      <c r="M25" s="194">
        <f>SUM(L24)</f>
        <v>1000</v>
      </c>
      <c r="N25" s="195"/>
      <c r="O25" s="196"/>
      <c r="P25" s="197"/>
      <c r="Q25" s="198">
        <v>1000</v>
      </c>
      <c r="R25" s="199">
        <v>0</v>
      </c>
      <c r="S25" s="199">
        <v>0</v>
      </c>
      <c r="T25" s="200">
        <f>SUM(Q25:S25)</f>
        <v>1000</v>
      </c>
    </row>
    <row r="26" spans="1:20" ht="12.75">
      <c r="A26" s="165"/>
      <c r="B26" s="166" t="s">
        <v>368</v>
      </c>
      <c r="C26" s="167"/>
      <c r="D26" s="167"/>
      <c r="E26" s="168"/>
      <c r="F26" s="169"/>
      <c r="G26" s="169"/>
      <c r="H26" s="169"/>
      <c r="I26" s="169"/>
      <c r="J26" s="169"/>
      <c r="K26" s="169"/>
      <c r="L26" s="170"/>
      <c r="M26" s="261"/>
      <c r="N26" s="252"/>
      <c r="O26" s="262"/>
      <c r="P26" s="263"/>
      <c r="Q26" s="264"/>
      <c r="R26" s="261"/>
      <c r="S26" s="261"/>
      <c r="T26" s="261"/>
    </row>
    <row r="27" spans="1:20" ht="12.75">
      <c r="A27" s="174" t="s">
        <v>71</v>
      </c>
      <c r="B27" s="265" t="s">
        <v>369</v>
      </c>
      <c r="C27" s="203"/>
      <c r="D27" s="260" t="s">
        <v>370</v>
      </c>
      <c r="E27" s="177" t="s">
        <v>343</v>
      </c>
      <c r="F27" s="205"/>
      <c r="G27" s="205">
        <v>400</v>
      </c>
      <c r="H27" s="205"/>
      <c r="I27" s="205"/>
      <c r="J27" s="205">
        <v>2000</v>
      </c>
      <c r="K27" s="205"/>
      <c r="L27" s="207">
        <f>SUM(F27:K27)</f>
        <v>2400</v>
      </c>
      <c r="M27" s="180"/>
      <c r="N27" s="177"/>
      <c r="O27" s="182"/>
      <c r="P27" s="183"/>
      <c r="Q27" s="184"/>
      <c r="R27" s="185"/>
      <c r="S27" s="185"/>
      <c r="T27" s="186"/>
    </row>
    <row r="28" spans="1:20" ht="12.75">
      <c r="A28" s="266"/>
      <c r="B28" s="267"/>
      <c r="C28" s="268"/>
      <c r="D28" s="268" t="s">
        <v>371</v>
      </c>
      <c r="E28" s="269" t="s">
        <v>346</v>
      </c>
      <c r="F28" s="270">
        <v>3100</v>
      </c>
      <c r="G28" s="270"/>
      <c r="H28" s="270"/>
      <c r="I28" s="270"/>
      <c r="J28" s="270"/>
      <c r="K28" s="270"/>
      <c r="L28" s="271">
        <f>SUM(F28:K28)</f>
        <v>3100</v>
      </c>
      <c r="M28" s="272"/>
      <c r="N28" s="269"/>
      <c r="O28" s="273"/>
      <c r="P28" s="274"/>
      <c r="Q28" s="275"/>
      <c r="R28" s="276"/>
      <c r="S28" s="276"/>
      <c r="T28" s="277"/>
    </row>
    <row r="29" spans="1:20" ht="12.75">
      <c r="A29" s="266"/>
      <c r="B29" s="267"/>
      <c r="C29" s="268"/>
      <c r="D29" s="268" t="s">
        <v>372</v>
      </c>
      <c r="E29" s="269" t="s">
        <v>346</v>
      </c>
      <c r="F29" s="270">
        <v>360</v>
      </c>
      <c r="G29" s="270"/>
      <c r="H29" s="270"/>
      <c r="I29" s="270">
        <v>200</v>
      </c>
      <c r="J29" s="270"/>
      <c r="K29" s="270"/>
      <c r="L29" s="271">
        <f>SUM(F29:K29)</f>
        <v>560</v>
      </c>
      <c r="M29" s="272"/>
      <c r="N29" s="269"/>
      <c r="O29" s="273"/>
      <c r="P29" s="274"/>
      <c r="Q29" s="275"/>
      <c r="R29" s="276"/>
      <c r="S29" s="276"/>
      <c r="T29" s="277"/>
    </row>
    <row r="30" spans="1:20" ht="12.75">
      <c r="A30" s="240"/>
      <c r="B30" s="241"/>
      <c r="C30" s="221"/>
      <c r="D30" s="189"/>
      <c r="E30" s="190"/>
      <c r="F30" s="191"/>
      <c r="G30" s="191"/>
      <c r="H30" s="191"/>
      <c r="I30" s="191"/>
      <c r="J30" s="191"/>
      <c r="K30" s="191"/>
      <c r="L30" s="193"/>
      <c r="M30" s="194">
        <f>SUM(L27:L29)</f>
        <v>6060</v>
      </c>
      <c r="N30" s="195"/>
      <c r="O30" s="196"/>
      <c r="P30" s="197"/>
      <c r="Q30" s="198">
        <v>6060</v>
      </c>
      <c r="R30" s="199">
        <f>400-400</f>
        <v>0</v>
      </c>
      <c r="S30" s="199">
        <v>0</v>
      </c>
      <c r="T30" s="200">
        <f>SUM(Q30:S30)</f>
        <v>6060</v>
      </c>
    </row>
    <row r="31" spans="1:20" ht="56.25">
      <c r="A31" s="208" t="s">
        <v>74</v>
      </c>
      <c r="B31" s="209" t="s">
        <v>373</v>
      </c>
      <c r="C31" s="278"/>
      <c r="D31" s="210" t="s">
        <v>374</v>
      </c>
      <c r="E31" s="279" t="s">
        <v>346</v>
      </c>
      <c r="F31" s="212"/>
      <c r="G31" s="212">
        <v>2200</v>
      </c>
      <c r="H31" s="212"/>
      <c r="I31" s="212"/>
      <c r="J31" s="212"/>
      <c r="K31" s="212"/>
      <c r="L31" s="214">
        <f>SUM(F31:K31)</f>
        <v>2200</v>
      </c>
      <c r="M31" s="215"/>
      <c r="N31" s="211"/>
      <c r="O31" s="216" t="s">
        <v>375</v>
      </c>
      <c r="P31" s="217" t="s">
        <v>376</v>
      </c>
      <c r="Q31" s="218"/>
      <c r="R31" s="219"/>
      <c r="S31" s="219"/>
      <c r="T31" s="220"/>
    </row>
    <row r="32" spans="1:20" ht="90">
      <c r="A32" s="224"/>
      <c r="B32" s="225"/>
      <c r="C32" s="226"/>
      <c r="D32" s="226" t="s">
        <v>377</v>
      </c>
      <c r="E32" s="227" t="s">
        <v>346</v>
      </c>
      <c r="F32" s="228"/>
      <c r="G32" s="228">
        <f>3800*1.2</f>
        <v>4560</v>
      </c>
      <c r="H32" s="228"/>
      <c r="I32" s="228"/>
      <c r="J32" s="228"/>
      <c r="K32" s="228"/>
      <c r="L32" s="229">
        <f>SUM(F32:K32)</f>
        <v>4560</v>
      </c>
      <c r="M32" s="230"/>
      <c r="N32" s="227"/>
      <c r="O32" s="231" t="s">
        <v>378</v>
      </c>
      <c r="P32" s="232" t="s">
        <v>379</v>
      </c>
      <c r="Q32" s="233"/>
      <c r="R32" s="234"/>
      <c r="S32" s="234"/>
      <c r="T32" s="235"/>
    </row>
    <row r="33" spans="1:20" ht="56.25">
      <c r="A33" s="280"/>
      <c r="B33" s="281"/>
      <c r="C33" s="282"/>
      <c r="D33" s="282" t="s">
        <v>380</v>
      </c>
      <c r="E33" s="227" t="s">
        <v>346</v>
      </c>
      <c r="F33" s="228"/>
      <c r="G33" s="228">
        <v>2900</v>
      </c>
      <c r="H33" s="228"/>
      <c r="I33" s="228"/>
      <c r="J33" s="228"/>
      <c r="K33" s="228"/>
      <c r="L33" s="229">
        <f>SUM(F33:K33)</f>
        <v>2900</v>
      </c>
      <c r="M33" s="230"/>
      <c r="N33" s="227"/>
      <c r="O33" s="231" t="s">
        <v>381</v>
      </c>
      <c r="P33" s="232"/>
      <c r="Q33" s="233"/>
      <c r="R33" s="234"/>
      <c r="S33" s="234"/>
      <c r="T33" s="235"/>
    </row>
    <row r="34" spans="1:20" ht="12.75">
      <c r="A34" s="240"/>
      <c r="B34" s="241"/>
      <c r="C34" s="242"/>
      <c r="D34" s="242"/>
      <c r="E34" s="195"/>
      <c r="F34" s="243"/>
      <c r="G34" s="243"/>
      <c r="H34" s="243"/>
      <c r="I34" s="243"/>
      <c r="J34" s="243"/>
      <c r="K34" s="243"/>
      <c r="L34" s="244"/>
      <c r="M34" s="194">
        <f>SUM(L31:L33)</f>
        <v>9660</v>
      </c>
      <c r="N34" s="195"/>
      <c r="O34" s="196"/>
      <c r="P34" s="197"/>
      <c r="Q34" s="198">
        <v>0</v>
      </c>
      <c r="R34" s="199">
        <v>9660</v>
      </c>
      <c r="S34" s="199">
        <v>0</v>
      </c>
      <c r="T34" s="200">
        <f>SUM(Q34:S34)</f>
        <v>9660</v>
      </c>
    </row>
    <row r="35" spans="1:20" ht="25.5">
      <c r="A35" s="283" t="s">
        <v>82</v>
      </c>
      <c r="B35" s="284" t="s">
        <v>382</v>
      </c>
      <c r="C35" s="259"/>
      <c r="D35" s="260" t="s">
        <v>367</v>
      </c>
      <c r="E35" s="181" t="s">
        <v>343</v>
      </c>
      <c r="F35" s="205"/>
      <c r="G35" s="205">
        <v>1000</v>
      </c>
      <c r="H35" s="205"/>
      <c r="I35" s="205"/>
      <c r="J35" s="205"/>
      <c r="K35" s="205"/>
      <c r="L35" s="207">
        <f>SUM(F35:K35)</f>
        <v>1000</v>
      </c>
      <c r="M35" s="180"/>
      <c r="N35" s="181"/>
      <c r="O35" s="182"/>
      <c r="P35" s="183"/>
      <c r="Q35" s="184"/>
      <c r="R35" s="185"/>
      <c r="S35" s="185"/>
      <c r="T35" s="186"/>
    </row>
    <row r="36" spans="1:20" ht="12.75">
      <c r="A36" s="285"/>
      <c r="B36" s="286"/>
      <c r="C36" s="258"/>
      <c r="D36" s="242"/>
      <c r="E36" s="242"/>
      <c r="F36" s="243"/>
      <c r="G36" s="243"/>
      <c r="H36" s="243"/>
      <c r="I36" s="243"/>
      <c r="J36" s="243"/>
      <c r="K36" s="243"/>
      <c r="L36" s="244"/>
      <c r="M36" s="194">
        <f>SUM(L35)</f>
        <v>1000</v>
      </c>
      <c r="N36" s="195"/>
      <c r="O36" s="196"/>
      <c r="P36" s="197"/>
      <c r="Q36" s="198">
        <v>1000</v>
      </c>
      <c r="R36" s="199">
        <v>0</v>
      </c>
      <c r="S36" s="199">
        <v>0</v>
      </c>
      <c r="T36" s="200">
        <f>SUM(Q36:S36)</f>
        <v>1000</v>
      </c>
    </row>
    <row r="37" spans="1:20" ht="38.25">
      <c r="A37" s="283" t="s">
        <v>85</v>
      </c>
      <c r="B37" s="284" t="s">
        <v>383</v>
      </c>
      <c r="C37" s="259"/>
      <c r="D37" s="287" t="s">
        <v>384</v>
      </c>
      <c r="E37" s="181" t="s">
        <v>346</v>
      </c>
      <c r="F37" s="205">
        <f>50000*0.4</f>
        <v>20000</v>
      </c>
      <c r="G37" s="205"/>
      <c r="H37" s="205"/>
      <c r="I37" s="205"/>
      <c r="J37" s="205"/>
      <c r="K37" s="205"/>
      <c r="L37" s="207">
        <f>SUM(F37:K37)</f>
        <v>20000</v>
      </c>
      <c r="M37" s="180"/>
      <c r="N37" s="181"/>
      <c r="O37" s="288"/>
      <c r="P37" s="289" t="s">
        <v>385</v>
      </c>
      <c r="Q37" s="184"/>
      <c r="R37" s="185"/>
      <c r="S37" s="185"/>
      <c r="T37" s="186"/>
    </row>
    <row r="38" spans="1:20" ht="12.75">
      <c r="A38" s="290"/>
      <c r="B38" s="291"/>
      <c r="C38" s="292"/>
      <c r="D38" s="268"/>
      <c r="E38" s="293"/>
      <c r="F38" s="294"/>
      <c r="G38" s="294"/>
      <c r="H38" s="294"/>
      <c r="I38" s="294"/>
      <c r="J38" s="294"/>
      <c r="K38" s="294"/>
      <c r="L38" s="295"/>
      <c r="M38" s="296">
        <f>SUM(L37)</f>
        <v>20000</v>
      </c>
      <c r="N38" s="293"/>
      <c r="O38" s="297"/>
      <c r="P38" s="274"/>
      <c r="Q38" s="275">
        <v>20000</v>
      </c>
      <c r="R38" s="276">
        <v>0</v>
      </c>
      <c r="S38" s="276">
        <v>0</v>
      </c>
      <c r="T38" s="277">
        <f>SUM(Q38:S38)</f>
        <v>20000</v>
      </c>
    </row>
    <row r="39" spans="1:20" ht="12.75">
      <c r="A39" s="298"/>
      <c r="B39" s="299" t="s">
        <v>386</v>
      </c>
      <c r="C39" s="300"/>
      <c r="D39" s="300"/>
      <c r="E39" s="301"/>
      <c r="F39" s="302"/>
      <c r="G39" s="302"/>
      <c r="H39" s="302"/>
      <c r="I39" s="302"/>
      <c r="J39" s="302"/>
      <c r="K39" s="302"/>
      <c r="L39" s="303"/>
      <c r="M39" s="304"/>
      <c r="N39" s="195"/>
      <c r="O39" s="305"/>
      <c r="P39" s="306"/>
      <c r="Q39" s="307"/>
      <c r="R39" s="304"/>
      <c r="S39" s="304"/>
      <c r="T39" s="304"/>
    </row>
    <row r="40" spans="1:20" ht="101.25">
      <c r="A40" s="308" t="s">
        <v>89</v>
      </c>
      <c r="B40" s="309" t="s">
        <v>387</v>
      </c>
      <c r="C40" s="278"/>
      <c r="D40" s="210" t="s">
        <v>388</v>
      </c>
      <c r="E40" s="211" t="s">
        <v>365</v>
      </c>
      <c r="F40" s="212"/>
      <c r="G40" s="212">
        <v>9000</v>
      </c>
      <c r="H40" s="212"/>
      <c r="I40" s="212"/>
      <c r="J40" s="212">
        <v>2000</v>
      </c>
      <c r="K40" s="212"/>
      <c r="L40" s="214">
        <f>SUM(F40:K40)</f>
        <v>11000</v>
      </c>
      <c r="M40" s="215"/>
      <c r="N40" s="310"/>
      <c r="O40" s="311" t="s">
        <v>389</v>
      </c>
      <c r="P40" s="217"/>
      <c r="Q40" s="218"/>
      <c r="R40" s="219"/>
      <c r="S40" s="219"/>
      <c r="T40" s="220"/>
    </row>
    <row r="41" spans="1:20" ht="22.5">
      <c r="A41" s="224"/>
      <c r="B41" s="225"/>
      <c r="C41" s="226"/>
      <c r="D41" s="226" t="s">
        <v>390</v>
      </c>
      <c r="E41" s="227" t="s">
        <v>346</v>
      </c>
      <c r="F41" s="228"/>
      <c r="G41" s="228">
        <v>1700</v>
      </c>
      <c r="H41" s="228"/>
      <c r="I41" s="228"/>
      <c r="J41" s="228"/>
      <c r="K41" s="228"/>
      <c r="L41" s="229">
        <f>SUM(F41:K41)</f>
        <v>1700</v>
      </c>
      <c r="M41" s="230"/>
      <c r="N41" s="312"/>
      <c r="O41" s="313" t="s">
        <v>391</v>
      </c>
      <c r="P41" s="232"/>
      <c r="Q41" s="233"/>
      <c r="R41" s="234"/>
      <c r="S41" s="234"/>
      <c r="T41" s="235"/>
    </row>
    <row r="42" spans="1:20" ht="12.75">
      <c r="A42" s="240"/>
      <c r="B42" s="241"/>
      <c r="C42" s="242"/>
      <c r="D42" s="242"/>
      <c r="E42" s="195"/>
      <c r="F42" s="243"/>
      <c r="G42" s="243"/>
      <c r="H42" s="243"/>
      <c r="I42" s="243"/>
      <c r="J42" s="243"/>
      <c r="K42" s="243"/>
      <c r="L42" s="244"/>
      <c r="M42" s="194">
        <f>SUM(L40:L41)</f>
        <v>12700</v>
      </c>
      <c r="N42" s="195"/>
      <c r="O42" s="196"/>
      <c r="P42" s="197"/>
      <c r="Q42" s="198">
        <v>0</v>
      </c>
      <c r="R42" s="199">
        <v>12700</v>
      </c>
      <c r="S42" s="199">
        <v>0</v>
      </c>
      <c r="T42" s="200">
        <f>SUM(Q42:S42)</f>
        <v>12700</v>
      </c>
    </row>
    <row r="43" spans="1:20" ht="25.5">
      <c r="A43" s="174" t="s">
        <v>95</v>
      </c>
      <c r="B43" s="175" t="s">
        <v>392</v>
      </c>
      <c r="C43" s="176"/>
      <c r="D43" s="176" t="s">
        <v>393</v>
      </c>
      <c r="E43" s="181" t="s">
        <v>394</v>
      </c>
      <c r="F43" s="178">
        <v>2000</v>
      </c>
      <c r="G43" s="178"/>
      <c r="H43" s="178">
        <v>500</v>
      </c>
      <c r="I43" s="178">
        <v>2000</v>
      </c>
      <c r="J43" s="178">
        <v>2000</v>
      </c>
      <c r="K43" s="178"/>
      <c r="L43" s="179">
        <f>SUM(F43:K43)</f>
        <v>6500</v>
      </c>
      <c r="M43" s="180"/>
      <c r="N43" s="181"/>
      <c r="O43" s="182"/>
      <c r="P43" s="183"/>
      <c r="Q43" s="314"/>
      <c r="R43" s="185"/>
      <c r="T43" s="186"/>
    </row>
    <row r="44" spans="1:20" ht="12.75">
      <c r="A44" s="285"/>
      <c r="B44" s="286"/>
      <c r="C44" s="258"/>
      <c r="D44" s="189"/>
      <c r="E44" s="195"/>
      <c r="F44" s="191"/>
      <c r="G44" s="191"/>
      <c r="H44" s="191"/>
      <c r="I44" s="191"/>
      <c r="J44" s="191"/>
      <c r="K44" s="191"/>
      <c r="L44" s="193"/>
      <c r="M44" s="194">
        <f>SUM(L43)</f>
        <v>6500</v>
      </c>
      <c r="N44" s="195"/>
      <c r="O44" s="196"/>
      <c r="P44" s="197"/>
      <c r="Q44" s="198">
        <v>6500</v>
      </c>
      <c r="R44" s="199">
        <v>0</v>
      </c>
      <c r="S44" s="199">
        <v>0</v>
      </c>
      <c r="T44" s="200">
        <f>SUM(Q44:S44)</f>
        <v>6500</v>
      </c>
    </row>
    <row r="45" spans="1:20" ht="25.5">
      <c r="A45" s="283" t="s">
        <v>99</v>
      </c>
      <c r="B45" s="284" t="s">
        <v>395</v>
      </c>
      <c r="C45" s="259"/>
      <c r="D45" s="260" t="s">
        <v>367</v>
      </c>
      <c r="E45" s="181" t="s">
        <v>343</v>
      </c>
      <c r="F45" s="205"/>
      <c r="G45" s="205">
        <v>2000</v>
      </c>
      <c r="H45" s="205"/>
      <c r="I45" s="205"/>
      <c r="J45" s="205"/>
      <c r="K45" s="205"/>
      <c r="L45" s="207">
        <f>SUM(F45:K45)</f>
        <v>2000</v>
      </c>
      <c r="M45" s="180"/>
      <c r="N45" s="181"/>
      <c r="O45" s="182"/>
      <c r="P45" s="183"/>
      <c r="Q45" s="184"/>
      <c r="R45" s="185"/>
      <c r="S45" s="185"/>
      <c r="T45" s="186"/>
    </row>
    <row r="46" spans="1:20" ht="12.75">
      <c r="A46" s="240"/>
      <c r="B46" s="241"/>
      <c r="C46" s="242"/>
      <c r="D46" s="242"/>
      <c r="E46" s="195"/>
      <c r="F46" s="243"/>
      <c r="G46" s="243"/>
      <c r="H46" s="243"/>
      <c r="I46" s="243"/>
      <c r="J46" s="243"/>
      <c r="K46" s="243"/>
      <c r="L46" s="244"/>
      <c r="M46" s="194">
        <f>SUM(L45)</f>
        <v>2000</v>
      </c>
      <c r="N46" s="195"/>
      <c r="O46" s="196"/>
      <c r="P46" s="197"/>
      <c r="Q46" s="198">
        <v>2000</v>
      </c>
      <c r="R46" s="199">
        <v>0</v>
      </c>
      <c r="S46" s="199"/>
      <c r="T46" s="200">
        <f>SUM(Q46:S46)</f>
        <v>2000</v>
      </c>
    </row>
    <row r="47" spans="1:20" ht="25.5">
      <c r="A47" s="174" t="s">
        <v>102</v>
      </c>
      <c r="B47" s="175" t="s">
        <v>396</v>
      </c>
      <c r="C47" s="176"/>
      <c r="D47" s="176" t="s">
        <v>397</v>
      </c>
      <c r="E47" s="181"/>
      <c r="F47" s="178">
        <v>3000</v>
      </c>
      <c r="G47" s="178"/>
      <c r="H47" s="178"/>
      <c r="I47" s="178">
        <v>1000</v>
      </c>
      <c r="J47" s="178">
        <v>100</v>
      </c>
      <c r="K47" s="178"/>
      <c r="L47" s="179">
        <f>SUM(F47:K47)</f>
        <v>4100</v>
      </c>
      <c r="M47" s="180"/>
      <c r="N47" s="181"/>
      <c r="O47" s="182"/>
      <c r="P47" s="183"/>
      <c r="Q47" s="184"/>
      <c r="R47" s="185"/>
      <c r="S47" s="185"/>
      <c r="T47" s="186"/>
    </row>
    <row r="48" spans="1:20" ht="12.75">
      <c r="A48" s="266"/>
      <c r="B48" s="267"/>
      <c r="C48" s="268"/>
      <c r="D48" s="268" t="s">
        <v>398</v>
      </c>
      <c r="E48" s="293" t="s">
        <v>343</v>
      </c>
      <c r="F48" s="270">
        <v>500</v>
      </c>
      <c r="G48" s="270"/>
      <c r="H48" s="270"/>
      <c r="I48" s="270"/>
      <c r="J48" s="270"/>
      <c r="K48" s="270"/>
      <c r="L48" s="271">
        <f>SUM(F48:K48)</f>
        <v>500</v>
      </c>
      <c r="M48" s="272"/>
      <c r="N48" s="293"/>
      <c r="O48" s="273"/>
      <c r="P48" s="274"/>
      <c r="Q48" s="275"/>
      <c r="R48" s="276"/>
      <c r="S48" s="276"/>
      <c r="T48" s="277"/>
    </row>
    <row r="49" spans="1:20" ht="12.75">
      <c r="A49" s="240"/>
      <c r="B49" s="241"/>
      <c r="C49" s="242"/>
      <c r="D49" s="242"/>
      <c r="E49" s="195"/>
      <c r="F49" s="243"/>
      <c r="G49" s="243"/>
      <c r="H49" s="243"/>
      <c r="I49" s="243"/>
      <c r="J49" s="243"/>
      <c r="K49" s="243"/>
      <c r="L49" s="244"/>
      <c r="M49" s="194">
        <f>SUM(L47:L48)</f>
        <v>4600</v>
      </c>
      <c r="N49" s="195"/>
      <c r="O49" s="196"/>
      <c r="P49" s="197"/>
      <c r="Q49" s="198">
        <v>4600</v>
      </c>
      <c r="R49" s="199">
        <v>0</v>
      </c>
      <c r="S49" s="199">
        <v>0</v>
      </c>
      <c r="T49" s="200">
        <f>SUM(Q49:S49)</f>
        <v>4600</v>
      </c>
    </row>
    <row r="50" spans="1:20" ht="25.5">
      <c r="A50" s="174" t="s">
        <v>108</v>
      </c>
      <c r="B50" s="175" t="s">
        <v>399</v>
      </c>
      <c r="C50" s="176"/>
      <c r="D50" s="176" t="s">
        <v>400</v>
      </c>
      <c r="E50" s="181" t="s">
        <v>343</v>
      </c>
      <c r="F50" s="178">
        <f>4*900</f>
        <v>3600</v>
      </c>
      <c r="G50" s="178"/>
      <c r="H50" s="178"/>
      <c r="I50" s="178"/>
      <c r="J50" s="178">
        <v>1000</v>
      </c>
      <c r="K50" s="178"/>
      <c r="L50" s="179"/>
      <c r="M50" s="180"/>
      <c r="N50" s="181"/>
      <c r="O50" s="182"/>
      <c r="P50" s="183"/>
      <c r="Q50" s="184"/>
      <c r="R50" s="185"/>
      <c r="S50" s="185"/>
      <c r="T50" s="186"/>
    </row>
    <row r="51" spans="1:20" ht="12.75">
      <c r="A51" s="266"/>
      <c r="B51" s="267"/>
      <c r="C51" s="268"/>
      <c r="D51" s="268" t="s">
        <v>401</v>
      </c>
      <c r="E51" s="293" t="s">
        <v>346</v>
      </c>
      <c r="F51" s="270">
        <v>20000</v>
      </c>
      <c r="G51" s="270"/>
      <c r="H51" s="270"/>
      <c r="I51" s="270"/>
      <c r="J51" s="270"/>
      <c r="K51" s="270"/>
      <c r="L51" s="271"/>
      <c r="M51" s="272"/>
      <c r="N51" s="293"/>
      <c r="O51" s="273"/>
      <c r="P51" s="274"/>
      <c r="Q51" s="275"/>
      <c r="R51" s="276"/>
      <c r="S51" s="276"/>
      <c r="T51" s="277"/>
    </row>
    <row r="52" spans="1:20" ht="12.75">
      <c r="A52" s="266"/>
      <c r="B52" s="267"/>
      <c r="C52" s="268"/>
      <c r="D52" s="268" t="s">
        <v>402</v>
      </c>
      <c r="E52" s="293" t="s">
        <v>346</v>
      </c>
      <c r="F52" s="270">
        <v>5000</v>
      </c>
      <c r="G52" s="270"/>
      <c r="H52" s="270"/>
      <c r="I52" s="270"/>
      <c r="J52" s="270"/>
      <c r="K52" s="270"/>
      <c r="L52" s="271"/>
      <c r="M52" s="272"/>
      <c r="N52" s="293"/>
      <c r="O52" s="273"/>
      <c r="P52" s="274"/>
      <c r="Q52" s="275"/>
      <c r="R52" s="276"/>
      <c r="S52" s="276"/>
      <c r="T52" s="277"/>
    </row>
    <row r="53" spans="1:20" ht="12.75">
      <c r="A53" s="266"/>
      <c r="B53" s="267"/>
      <c r="C53" s="268"/>
      <c r="D53" s="268" t="s">
        <v>397</v>
      </c>
      <c r="E53" s="293" t="s">
        <v>343</v>
      </c>
      <c r="F53" s="270">
        <v>9000</v>
      </c>
      <c r="G53" s="270">
        <v>7000</v>
      </c>
      <c r="H53" s="270"/>
      <c r="I53" s="270"/>
      <c r="J53" s="270"/>
      <c r="K53" s="270"/>
      <c r="L53" s="271">
        <f>SUM(F50:K53)</f>
        <v>45600</v>
      </c>
      <c r="M53" s="272"/>
      <c r="N53" s="293"/>
      <c r="O53" s="273"/>
      <c r="P53" s="274"/>
      <c r="Q53" s="275"/>
      <c r="R53" s="276"/>
      <c r="S53" s="276"/>
      <c r="T53" s="277"/>
    </row>
    <row r="54" spans="1:20" ht="90">
      <c r="A54" s="224"/>
      <c r="B54" s="225"/>
      <c r="C54" s="226"/>
      <c r="D54" s="226" t="s">
        <v>403</v>
      </c>
      <c r="E54" s="227" t="s">
        <v>346</v>
      </c>
      <c r="F54" s="228"/>
      <c r="G54" s="228">
        <f>3800*1.2</f>
        <v>4560</v>
      </c>
      <c r="H54" s="228"/>
      <c r="I54" s="228"/>
      <c r="J54" s="228"/>
      <c r="K54" s="228"/>
      <c r="L54" s="229">
        <f>SUM(F54:K54)</f>
        <v>4560</v>
      </c>
      <c r="M54" s="230"/>
      <c r="N54" s="227"/>
      <c r="O54" s="231" t="s">
        <v>404</v>
      </c>
      <c r="P54" s="232" t="s">
        <v>405</v>
      </c>
      <c r="Q54" s="233"/>
      <c r="R54" s="234"/>
      <c r="S54" s="234"/>
      <c r="T54" s="235"/>
    </row>
    <row r="55" spans="1:20" ht="90">
      <c r="A55" s="224"/>
      <c r="B55" s="225"/>
      <c r="C55" s="226"/>
      <c r="D55" s="226" t="s">
        <v>406</v>
      </c>
      <c r="E55" s="227" t="s">
        <v>346</v>
      </c>
      <c r="F55" s="228"/>
      <c r="G55" s="228">
        <f>1700*1.2</f>
        <v>2040</v>
      </c>
      <c r="H55" s="228"/>
      <c r="I55" s="228"/>
      <c r="J55" s="228"/>
      <c r="K55" s="228"/>
      <c r="L55" s="229">
        <f>SUM(F55:K55)</f>
        <v>2040</v>
      </c>
      <c r="M55" s="230"/>
      <c r="N55" s="227"/>
      <c r="O55" s="231" t="s">
        <v>407</v>
      </c>
      <c r="P55" s="232"/>
      <c r="Q55" s="233"/>
      <c r="R55" s="234"/>
      <c r="S55" s="234"/>
      <c r="T55" s="235"/>
    </row>
    <row r="56" spans="1:20" ht="146.25">
      <c r="A56" s="224"/>
      <c r="B56" s="225"/>
      <c r="C56" s="226"/>
      <c r="D56" s="226" t="s">
        <v>408</v>
      </c>
      <c r="E56" s="227" t="s">
        <v>346</v>
      </c>
      <c r="F56" s="228"/>
      <c r="G56" s="228">
        <f>1800*1.2</f>
        <v>2160</v>
      </c>
      <c r="H56" s="228">
        <v>350</v>
      </c>
      <c r="I56" s="228"/>
      <c r="J56" s="228"/>
      <c r="K56" s="228"/>
      <c r="L56" s="229">
        <f>SUM(F56:K56)</f>
        <v>2510</v>
      </c>
      <c r="M56" s="230"/>
      <c r="N56" s="227"/>
      <c r="O56" s="231" t="s">
        <v>409</v>
      </c>
      <c r="P56" s="232" t="s">
        <v>410</v>
      </c>
      <c r="Q56" s="233"/>
      <c r="R56" s="234"/>
      <c r="S56" s="234"/>
      <c r="T56" s="235"/>
    </row>
    <row r="57" spans="1:20" ht="56.25">
      <c r="A57" s="224"/>
      <c r="B57" s="225"/>
      <c r="C57" s="226"/>
      <c r="D57" s="226" t="s">
        <v>411</v>
      </c>
      <c r="E57" s="227" t="s">
        <v>346</v>
      </c>
      <c r="F57" s="228"/>
      <c r="G57" s="228">
        <v>3500</v>
      </c>
      <c r="H57" s="228"/>
      <c r="I57" s="228"/>
      <c r="J57" s="228"/>
      <c r="K57" s="228"/>
      <c r="L57" s="229">
        <f>SUM(F57:K57)</f>
        <v>3500</v>
      </c>
      <c r="M57" s="230"/>
      <c r="N57" s="227"/>
      <c r="O57" s="231" t="s">
        <v>412</v>
      </c>
      <c r="P57" s="232"/>
      <c r="Q57" s="233"/>
      <c r="R57" s="234"/>
      <c r="S57" s="234"/>
      <c r="T57" s="235"/>
    </row>
    <row r="58" spans="1:20" ht="12.75">
      <c r="A58" s="266"/>
      <c r="B58" s="267"/>
      <c r="C58" s="268"/>
      <c r="D58" s="268" t="s">
        <v>413</v>
      </c>
      <c r="E58" s="293" t="s">
        <v>343</v>
      </c>
      <c r="F58" s="270"/>
      <c r="G58" s="270"/>
      <c r="H58" s="270">
        <v>1000</v>
      </c>
      <c r="I58" s="270">
        <v>800</v>
      </c>
      <c r="J58" s="270">
        <v>5000</v>
      </c>
      <c r="K58" s="270"/>
      <c r="L58" s="271">
        <f>SUM(F58:K58)</f>
        <v>6800</v>
      </c>
      <c r="M58" s="272"/>
      <c r="N58" s="293" t="s">
        <v>26</v>
      </c>
      <c r="O58" s="273"/>
      <c r="P58" s="274"/>
      <c r="S58" s="276"/>
      <c r="T58" s="277"/>
    </row>
    <row r="59" spans="1:20" ht="12.75">
      <c r="A59" s="240"/>
      <c r="B59" s="241"/>
      <c r="C59" s="242"/>
      <c r="D59" s="242"/>
      <c r="E59" s="195"/>
      <c r="F59" s="243"/>
      <c r="G59" s="243"/>
      <c r="H59" s="243"/>
      <c r="I59" s="243"/>
      <c r="J59" s="243"/>
      <c r="K59" s="243"/>
      <c r="L59" s="244"/>
      <c r="M59" s="194">
        <f>SUM(L54:L57)</f>
        <v>12610</v>
      </c>
      <c r="N59" s="195"/>
      <c r="O59" s="196"/>
      <c r="P59" s="197"/>
      <c r="Q59" s="275">
        <f>L58+L53</f>
        <v>52400</v>
      </c>
      <c r="R59" s="276">
        <f>M59</f>
        <v>12610</v>
      </c>
      <c r="S59" s="199"/>
      <c r="T59" s="200">
        <f>SUM(Q59:S59)</f>
        <v>65010</v>
      </c>
    </row>
    <row r="60" spans="1:20" ht="25.5">
      <c r="A60" s="174" t="s">
        <v>111</v>
      </c>
      <c r="B60" s="175" t="s">
        <v>414</v>
      </c>
      <c r="C60" s="176"/>
      <c r="D60" s="176" t="s">
        <v>415</v>
      </c>
      <c r="E60" s="181" t="s">
        <v>346</v>
      </c>
      <c r="F60" s="178">
        <v>12000</v>
      </c>
      <c r="G60" s="178">
        <v>3000</v>
      </c>
      <c r="H60" s="178"/>
      <c r="I60" s="178"/>
      <c r="J60" s="178">
        <v>2000</v>
      </c>
      <c r="K60" s="178"/>
      <c r="L60" s="179"/>
      <c r="M60" s="180"/>
      <c r="N60" s="181"/>
      <c r="O60" s="182"/>
      <c r="P60" s="183"/>
      <c r="Q60" s="184"/>
      <c r="R60" s="185"/>
      <c r="S60" s="185"/>
      <c r="T60" s="186"/>
    </row>
    <row r="61" spans="1:20" ht="12.75">
      <c r="A61" s="266"/>
      <c r="B61" s="267"/>
      <c r="C61" s="268"/>
      <c r="D61" s="268" t="s">
        <v>416</v>
      </c>
      <c r="E61" s="293" t="s">
        <v>346</v>
      </c>
      <c r="F61" s="270">
        <v>20000</v>
      </c>
      <c r="G61" s="270"/>
      <c r="H61" s="270"/>
      <c r="I61" s="270"/>
      <c r="J61" s="270"/>
      <c r="K61" s="270"/>
      <c r="L61" s="271"/>
      <c r="M61" s="272"/>
      <c r="N61" s="293"/>
      <c r="O61" s="273"/>
      <c r="P61" s="274"/>
      <c r="Q61" s="275"/>
      <c r="R61" s="276"/>
      <c r="S61" s="276"/>
      <c r="T61" s="277"/>
    </row>
    <row r="62" spans="1:20" ht="12.75">
      <c r="A62" s="266"/>
      <c r="B62" s="267"/>
      <c r="C62" s="268"/>
      <c r="D62" s="268" t="s">
        <v>417</v>
      </c>
      <c r="E62" s="293" t="s">
        <v>346</v>
      </c>
      <c r="F62" s="270">
        <v>1500</v>
      </c>
      <c r="G62" s="270"/>
      <c r="H62" s="270"/>
      <c r="I62" s="270"/>
      <c r="J62" s="270"/>
      <c r="K62" s="270"/>
      <c r="L62" s="271">
        <f>SUM(F60:K62)</f>
        <v>38500</v>
      </c>
      <c r="M62" s="272"/>
      <c r="N62" s="293"/>
      <c r="O62" s="273"/>
      <c r="P62" s="274"/>
      <c r="Q62" s="275"/>
      <c r="R62" s="276"/>
      <c r="S62" s="276"/>
      <c r="T62" s="277"/>
    </row>
    <row r="63" spans="1:20" ht="12.75">
      <c r="A63" s="266"/>
      <c r="B63" s="267"/>
      <c r="C63" s="268"/>
      <c r="D63" s="268" t="s">
        <v>418</v>
      </c>
      <c r="E63" s="293" t="s">
        <v>346</v>
      </c>
      <c r="F63" s="270"/>
      <c r="G63" s="270"/>
      <c r="H63" s="270"/>
      <c r="I63" s="270">
        <v>400</v>
      </c>
      <c r="J63" s="270">
        <v>1000</v>
      </c>
      <c r="K63" s="270"/>
      <c r="L63" s="271">
        <f>SUM(F63:K63)</f>
        <v>1400</v>
      </c>
      <c r="M63" s="272"/>
      <c r="N63" s="293"/>
      <c r="O63" s="273"/>
      <c r="P63" s="274"/>
      <c r="Q63" s="275"/>
      <c r="R63" s="276"/>
      <c r="S63" s="276"/>
      <c r="T63" s="277"/>
    </row>
    <row r="64" spans="1:20" ht="12.75">
      <c r="A64" s="240"/>
      <c r="B64" s="241"/>
      <c r="C64" s="242"/>
      <c r="D64" s="242"/>
      <c r="E64" s="195"/>
      <c r="F64" s="243"/>
      <c r="G64" s="243"/>
      <c r="H64" s="243"/>
      <c r="I64" s="243"/>
      <c r="J64" s="243"/>
      <c r="K64" s="243"/>
      <c r="L64" s="244"/>
      <c r="M64" s="194">
        <f>SUM(L60:L63)</f>
        <v>39900</v>
      </c>
      <c r="N64" s="195"/>
      <c r="O64" s="196"/>
      <c r="P64" s="197"/>
      <c r="Q64" s="198">
        <v>39900</v>
      </c>
      <c r="R64" s="199">
        <v>0</v>
      </c>
      <c r="S64" s="199">
        <v>0</v>
      </c>
      <c r="T64" s="200">
        <f>SUM(Q64:S64)</f>
        <v>39900</v>
      </c>
    </row>
    <row r="65" spans="1:20" ht="25.5">
      <c r="A65" s="174" t="s">
        <v>116</v>
      </c>
      <c r="B65" s="175" t="s">
        <v>419</v>
      </c>
      <c r="C65" s="176"/>
      <c r="D65" s="176" t="s">
        <v>420</v>
      </c>
      <c r="E65" s="181" t="s">
        <v>343</v>
      </c>
      <c r="F65" s="178">
        <v>2000</v>
      </c>
      <c r="G65" s="178"/>
      <c r="H65" s="178"/>
      <c r="I65" s="178"/>
      <c r="J65" s="178"/>
      <c r="K65" s="178"/>
      <c r="L65" s="179"/>
      <c r="M65" s="180"/>
      <c r="N65" s="181"/>
      <c r="O65" s="182"/>
      <c r="P65" s="183"/>
      <c r="Q65" s="184"/>
      <c r="R65" s="185"/>
      <c r="S65" s="185"/>
      <c r="T65" s="186"/>
    </row>
    <row r="66" spans="1:20" ht="12.75">
      <c r="A66" s="266"/>
      <c r="B66" s="267"/>
      <c r="C66" s="268"/>
      <c r="D66" s="268" t="s">
        <v>421</v>
      </c>
      <c r="E66" s="293" t="s">
        <v>422</v>
      </c>
      <c r="F66" s="270">
        <f>24*50</f>
        <v>1200</v>
      </c>
      <c r="G66" s="270"/>
      <c r="H66" s="270"/>
      <c r="I66" s="270"/>
      <c r="J66" s="270"/>
      <c r="K66" s="270"/>
      <c r="L66" s="271">
        <f>SUM(F65:K66)</f>
        <v>3200</v>
      </c>
      <c r="M66" s="272"/>
      <c r="N66" s="293"/>
      <c r="O66" s="273"/>
      <c r="P66" s="274"/>
      <c r="Q66" s="275"/>
      <c r="R66" s="276"/>
      <c r="S66" s="276"/>
      <c r="T66" s="277"/>
    </row>
    <row r="67" spans="1:20" ht="12.75">
      <c r="A67" s="266"/>
      <c r="B67" s="267"/>
      <c r="C67" s="268"/>
      <c r="D67" s="268" t="s">
        <v>418</v>
      </c>
      <c r="E67" s="293" t="s">
        <v>343</v>
      </c>
      <c r="F67" s="270"/>
      <c r="G67" s="270"/>
      <c r="H67" s="270"/>
      <c r="I67" s="270"/>
      <c r="J67" s="270">
        <v>500</v>
      </c>
      <c r="K67" s="270"/>
      <c r="L67" s="271">
        <f>SUM(F67:K67)</f>
        <v>500</v>
      </c>
      <c r="M67" s="272"/>
      <c r="N67" s="293"/>
      <c r="O67" s="273"/>
      <c r="P67" s="274"/>
      <c r="Q67" s="275"/>
      <c r="R67" s="276"/>
      <c r="S67" s="276"/>
      <c r="T67" s="277"/>
    </row>
    <row r="68" spans="1:20" ht="12.75">
      <c r="A68" s="240"/>
      <c r="B68" s="241"/>
      <c r="C68" s="242"/>
      <c r="D68" s="242"/>
      <c r="E68" s="195"/>
      <c r="F68" s="243"/>
      <c r="G68" s="243"/>
      <c r="H68" s="243"/>
      <c r="I68" s="243"/>
      <c r="J68" s="243"/>
      <c r="K68" s="243"/>
      <c r="L68" s="244"/>
      <c r="M68" s="194">
        <f>SUM(L65:L67)</f>
        <v>3700</v>
      </c>
      <c r="N68" s="195"/>
      <c r="O68" s="196"/>
      <c r="P68" s="197"/>
      <c r="Q68" s="198">
        <v>3700</v>
      </c>
      <c r="R68" s="199">
        <v>0</v>
      </c>
      <c r="S68" s="199">
        <v>0</v>
      </c>
      <c r="T68" s="200">
        <f>SUM(Q68:S68)</f>
        <v>3700</v>
      </c>
    </row>
    <row r="69" spans="1:20" ht="38.25">
      <c r="A69" s="174" t="s">
        <v>121</v>
      </c>
      <c r="B69" s="175" t="s">
        <v>423</v>
      </c>
      <c r="C69" s="176"/>
      <c r="D69" s="176" t="s">
        <v>424</v>
      </c>
      <c r="E69" s="181" t="s">
        <v>343</v>
      </c>
      <c r="F69" s="178">
        <v>3000</v>
      </c>
      <c r="G69" s="178">
        <v>2000</v>
      </c>
      <c r="H69" s="178"/>
      <c r="I69" s="178"/>
      <c r="J69" s="178"/>
      <c r="K69" s="178"/>
      <c r="L69" s="179">
        <f>SUM(F69:K69)</f>
        <v>5000</v>
      </c>
      <c r="M69" s="180"/>
      <c r="N69" s="181"/>
      <c r="O69" s="182"/>
      <c r="P69" s="183"/>
      <c r="Q69" s="184"/>
      <c r="R69" s="185"/>
      <c r="S69" s="185"/>
      <c r="T69" s="186"/>
    </row>
    <row r="70" spans="1:20" ht="12.75">
      <c r="A70" s="266"/>
      <c r="B70" s="267"/>
      <c r="C70" s="268"/>
      <c r="D70" s="268" t="s">
        <v>425</v>
      </c>
      <c r="E70" s="293" t="s">
        <v>365</v>
      </c>
      <c r="F70" s="270">
        <v>1000</v>
      </c>
      <c r="G70" s="270"/>
      <c r="H70" s="270"/>
      <c r="I70" s="270"/>
      <c r="J70" s="270">
        <v>1000</v>
      </c>
      <c r="K70" s="270"/>
      <c r="L70" s="271">
        <f>SUM(F70:K70)</f>
        <v>2000</v>
      </c>
      <c r="M70" s="272"/>
      <c r="N70" s="293"/>
      <c r="O70" s="273"/>
      <c r="P70" s="274"/>
      <c r="Q70" s="275"/>
      <c r="R70" s="276"/>
      <c r="S70" s="276"/>
      <c r="T70" s="277"/>
    </row>
    <row r="71" spans="1:20" ht="12.75">
      <c r="A71" s="266"/>
      <c r="B71" s="267"/>
      <c r="C71" s="268"/>
      <c r="D71" s="268" t="s">
        <v>426</v>
      </c>
      <c r="E71" s="293" t="s">
        <v>365</v>
      </c>
      <c r="F71" s="270">
        <v>800</v>
      </c>
      <c r="G71" s="270"/>
      <c r="H71" s="270"/>
      <c r="I71" s="270"/>
      <c r="J71" s="270"/>
      <c r="K71" s="270"/>
      <c r="L71" s="271">
        <f>SUM(F71:K71)</f>
        <v>800</v>
      </c>
      <c r="M71" s="272"/>
      <c r="N71" s="293"/>
      <c r="O71" s="273"/>
      <c r="P71" s="274"/>
      <c r="Q71" s="275"/>
      <c r="R71" s="276"/>
      <c r="S71" s="276"/>
      <c r="T71" s="277"/>
    </row>
    <row r="72" spans="1:20" ht="12.75">
      <c r="A72" s="266"/>
      <c r="B72" s="267"/>
      <c r="C72" s="268"/>
      <c r="D72" s="268" t="s">
        <v>427</v>
      </c>
      <c r="E72" s="293" t="s">
        <v>365</v>
      </c>
      <c r="F72" s="270">
        <v>400</v>
      </c>
      <c r="G72" s="270"/>
      <c r="H72" s="270"/>
      <c r="I72" s="270">
        <v>150</v>
      </c>
      <c r="J72" s="270">
        <v>100</v>
      </c>
      <c r="K72" s="270"/>
      <c r="L72" s="271">
        <f>SUM(F72:K72)</f>
        <v>650</v>
      </c>
      <c r="M72" s="272"/>
      <c r="N72" s="293"/>
      <c r="O72" s="273"/>
      <c r="P72" s="274"/>
      <c r="Q72" s="275"/>
      <c r="R72" s="276"/>
      <c r="S72" s="276"/>
      <c r="T72" s="277"/>
    </row>
    <row r="73" spans="1:20" ht="12.75">
      <c r="A73" s="266"/>
      <c r="B73" s="267"/>
      <c r="C73" s="268"/>
      <c r="D73" s="268" t="s">
        <v>418</v>
      </c>
      <c r="E73" s="293" t="s">
        <v>343</v>
      </c>
      <c r="F73" s="270"/>
      <c r="G73" s="270"/>
      <c r="H73" s="270"/>
      <c r="I73" s="270">
        <v>800</v>
      </c>
      <c r="J73" s="270">
        <v>2000</v>
      </c>
      <c r="K73" s="270"/>
      <c r="L73" s="271">
        <f>SUM(F73:K73)</f>
        <v>2800</v>
      </c>
      <c r="M73" s="272"/>
      <c r="N73" s="293"/>
      <c r="O73" s="273"/>
      <c r="P73" s="274"/>
      <c r="Q73" s="275"/>
      <c r="R73" s="276"/>
      <c r="S73" s="276"/>
      <c r="T73" s="277"/>
    </row>
    <row r="74" spans="1:20" ht="12.75">
      <c r="A74" s="240"/>
      <c r="B74" s="241"/>
      <c r="C74" s="242"/>
      <c r="D74" s="242"/>
      <c r="E74" s="195"/>
      <c r="F74" s="243"/>
      <c r="G74" s="243"/>
      <c r="H74" s="243"/>
      <c r="I74" s="243"/>
      <c r="J74" s="243"/>
      <c r="K74" s="243"/>
      <c r="L74" s="244"/>
      <c r="M74" s="194">
        <f>SUM(L69:L73)</f>
        <v>11250</v>
      </c>
      <c r="N74" s="195"/>
      <c r="O74" s="196"/>
      <c r="P74" s="197"/>
      <c r="Q74" s="198">
        <v>11250</v>
      </c>
      <c r="R74" s="199">
        <v>0</v>
      </c>
      <c r="S74" s="199">
        <v>0</v>
      </c>
      <c r="T74" s="200">
        <f>SUM(Q74:S74)</f>
        <v>11250</v>
      </c>
    </row>
    <row r="75" spans="1:20" ht="25.5">
      <c r="A75" s="174" t="s">
        <v>124</v>
      </c>
      <c r="B75" s="175" t="s">
        <v>428</v>
      </c>
      <c r="C75" s="176"/>
      <c r="D75" s="176" t="s">
        <v>429</v>
      </c>
      <c r="E75" s="181" t="s">
        <v>343</v>
      </c>
      <c r="F75" s="178">
        <v>28080</v>
      </c>
      <c r="G75" s="178">
        <v>5000</v>
      </c>
      <c r="H75" s="178"/>
      <c r="I75" s="178"/>
      <c r="J75" s="178">
        <v>2000</v>
      </c>
      <c r="K75" s="178"/>
      <c r="L75" s="179">
        <f>SUM(F75:K75)</f>
        <v>35080</v>
      </c>
      <c r="M75" s="180"/>
      <c r="N75" s="181"/>
      <c r="O75" s="182"/>
      <c r="P75" s="183"/>
      <c r="Q75" s="184"/>
      <c r="R75" s="185"/>
      <c r="S75" s="185"/>
      <c r="T75" s="186"/>
    </row>
    <row r="76" spans="1:20" ht="45">
      <c r="A76" s="224"/>
      <c r="B76" s="225"/>
      <c r="C76" s="226"/>
      <c r="D76" s="226" t="s">
        <v>430</v>
      </c>
      <c r="E76" s="227" t="s">
        <v>346</v>
      </c>
      <c r="F76" s="228"/>
      <c r="G76" s="228">
        <f>4800*1.2</f>
        <v>5760</v>
      </c>
      <c r="H76" s="228"/>
      <c r="I76" s="228"/>
      <c r="J76" s="228"/>
      <c r="K76" s="228"/>
      <c r="L76" s="229">
        <f>SUM(F76:K76)</f>
        <v>5760</v>
      </c>
      <c r="M76" s="230"/>
      <c r="N76" s="227"/>
      <c r="O76" s="231" t="s">
        <v>431</v>
      </c>
      <c r="P76" s="232" t="s">
        <v>432</v>
      </c>
      <c r="Q76" s="233"/>
      <c r="R76" s="234"/>
      <c r="S76" s="234"/>
      <c r="T76" s="235"/>
    </row>
    <row r="77" spans="1:20" ht="146.25">
      <c r="A77" s="224"/>
      <c r="B77" s="225"/>
      <c r="C77" s="226"/>
      <c r="D77" s="226" t="s">
        <v>354</v>
      </c>
      <c r="E77" s="227" t="s">
        <v>346</v>
      </c>
      <c r="F77" s="228"/>
      <c r="G77" s="228">
        <f>1800*1.2</f>
        <v>2160</v>
      </c>
      <c r="H77" s="228"/>
      <c r="I77" s="228"/>
      <c r="J77" s="228"/>
      <c r="K77" s="228"/>
      <c r="L77" s="229">
        <f>SUM(F77:K77)</f>
        <v>2160</v>
      </c>
      <c r="M77" s="230"/>
      <c r="N77" s="227"/>
      <c r="O77" s="231" t="s">
        <v>433</v>
      </c>
      <c r="P77" s="232" t="s">
        <v>434</v>
      </c>
      <c r="Q77" s="233"/>
      <c r="R77" s="234"/>
      <c r="S77" s="234"/>
      <c r="T77" s="235"/>
    </row>
    <row r="78" spans="1:20" ht="56.25">
      <c r="A78" s="224"/>
      <c r="B78" s="225"/>
      <c r="C78" s="226"/>
      <c r="D78" s="226" t="s">
        <v>411</v>
      </c>
      <c r="E78" s="227" t="s">
        <v>346</v>
      </c>
      <c r="F78" s="228"/>
      <c r="G78" s="228">
        <v>3500</v>
      </c>
      <c r="H78" s="228"/>
      <c r="I78" s="228"/>
      <c r="J78" s="228"/>
      <c r="K78" s="228"/>
      <c r="L78" s="229">
        <f>SUM(F78:K78)</f>
        <v>3500</v>
      </c>
      <c r="M78" s="230"/>
      <c r="N78" s="227"/>
      <c r="O78" s="231" t="s">
        <v>412</v>
      </c>
      <c r="P78" s="232"/>
      <c r="Q78" s="233"/>
      <c r="R78" s="234"/>
      <c r="S78" s="234"/>
      <c r="T78" s="235"/>
    </row>
    <row r="79" spans="1:20" ht="12.75">
      <c r="A79" s="266"/>
      <c r="B79" s="267"/>
      <c r="C79" s="268"/>
      <c r="D79" s="268" t="s">
        <v>413</v>
      </c>
      <c r="E79" s="293" t="s">
        <v>343</v>
      </c>
      <c r="F79" s="270"/>
      <c r="G79" s="270"/>
      <c r="H79" s="270"/>
      <c r="I79" s="270">
        <v>1600</v>
      </c>
      <c r="J79" s="270">
        <v>19000</v>
      </c>
      <c r="K79" s="270"/>
      <c r="L79" s="271">
        <f>SUM(F79:K79)</f>
        <v>20600</v>
      </c>
      <c r="M79" s="272"/>
      <c r="N79" s="293" t="s">
        <v>26</v>
      </c>
      <c r="O79" s="273"/>
      <c r="P79" s="274"/>
      <c r="S79" s="276"/>
      <c r="T79" s="277"/>
    </row>
    <row r="80" spans="1:20" ht="12.75">
      <c r="A80" s="240"/>
      <c r="B80" s="241"/>
      <c r="C80" s="242"/>
      <c r="D80" s="242"/>
      <c r="E80" s="195"/>
      <c r="F80" s="243"/>
      <c r="G80" s="243"/>
      <c r="H80" s="243"/>
      <c r="I80" s="243"/>
      <c r="J80" s="243"/>
      <c r="K80" s="243"/>
      <c r="L80" s="244"/>
      <c r="M80" s="194">
        <f>SUM(L76:L78)</f>
        <v>11420</v>
      </c>
      <c r="N80" s="195"/>
      <c r="O80" s="196"/>
      <c r="P80" s="197"/>
      <c r="Q80" s="275">
        <f>L79+L75</f>
        <v>55680</v>
      </c>
      <c r="R80" s="276">
        <f>M80</f>
        <v>11420</v>
      </c>
      <c r="S80" s="199"/>
      <c r="T80" s="200">
        <f>SUM(Q80:S80)</f>
        <v>67100</v>
      </c>
    </row>
    <row r="81" spans="1:20" ht="25.5">
      <c r="A81" s="174" t="s">
        <v>131</v>
      </c>
      <c r="B81" s="175" t="s">
        <v>435</v>
      </c>
      <c r="C81" s="176"/>
      <c r="D81" s="176" t="s">
        <v>436</v>
      </c>
      <c r="E81" s="181" t="s">
        <v>346</v>
      </c>
      <c r="F81" s="178">
        <v>1900</v>
      </c>
      <c r="G81" s="178"/>
      <c r="H81" s="178"/>
      <c r="I81" s="178"/>
      <c r="J81" s="178"/>
      <c r="K81" s="178"/>
      <c r="L81" s="179">
        <f>SUM(F81:K81)</f>
        <v>1900</v>
      </c>
      <c r="M81" s="180"/>
      <c r="N81" s="181"/>
      <c r="O81" s="182"/>
      <c r="P81" s="183"/>
      <c r="Q81" s="184"/>
      <c r="R81" s="185"/>
      <c r="S81" s="185"/>
      <c r="T81" s="186"/>
    </row>
    <row r="82" spans="1:20" ht="12.75">
      <c r="A82" s="266"/>
      <c r="B82" s="267"/>
      <c r="C82" s="268"/>
      <c r="D82" s="268" t="s">
        <v>437</v>
      </c>
      <c r="E82" s="293" t="s">
        <v>346</v>
      </c>
      <c r="F82" s="270">
        <v>1500</v>
      </c>
      <c r="G82" s="270"/>
      <c r="H82" s="270"/>
      <c r="I82" s="270"/>
      <c r="J82" s="270"/>
      <c r="K82" s="270"/>
      <c r="L82" s="271">
        <f>SUM(F82:K82)</f>
        <v>1500</v>
      </c>
      <c r="M82" s="272"/>
      <c r="N82" s="293"/>
      <c r="O82" s="273"/>
      <c r="P82" s="274"/>
      <c r="Q82" s="275"/>
      <c r="R82" s="276"/>
      <c r="S82" s="276"/>
      <c r="T82" s="277"/>
    </row>
    <row r="83" spans="1:20" ht="12.75">
      <c r="A83" s="266"/>
      <c r="B83" s="267"/>
      <c r="C83" s="268"/>
      <c r="D83" s="268" t="s">
        <v>438</v>
      </c>
      <c r="E83" s="293" t="s">
        <v>346</v>
      </c>
      <c r="F83" s="270">
        <v>600</v>
      </c>
      <c r="G83" s="270"/>
      <c r="H83" s="270"/>
      <c r="I83" s="270"/>
      <c r="J83" s="270"/>
      <c r="K83" s="270"/>
      <c r="L83" s="271">
        <f>SUM(F83:K83)</f>
        <v>600</v>
      </c>
      <c r="M83" s="272"/>
      <c r="N83" s="293"/>
      <c r="O83" s="273"/>
      <c r="P83" s="274"/>
      <c r="Q83" s="275"/>
      <c r="R83" s="276"/>
      <c r="S83" s="276"/>
      <c r="T83" s="277"/>
    </row>
    <row r="84" spans="1:20" ht="12.75">
      <c r="A84" s="266"/>
      <c r="B84" s="267"/>
      <c r="C84" s="268"/>
      <c r="D84" s="268" t="s">
        <v>418</v>
      </c>
      <c r="E84" s="293" t="s">
        <v>439</v>
      </c>
      <c r="F84" s="270"/>
      <c r="G84" s="270"/>
      <c r="H84" s="270"/>
      <c r="I84" s="270">
        <v>800</v>
      </c>
      <c r="J84" s="270">
        <v>1000</v>
      </c>
      <c r="K84" s="270"/>
      <c r="L84" s="271">
        <f>SUM(F84:K84)</f>
        <v>1800</v>
      </c>
      <c r="M84" s="272"/>
      <c r="N84" s="293"/>
      <c r="O84" s="273"/>
      <c r="P84" s="274"/>
      <c r="Q84" s="275"/>
      <c r="R84" s="276"/>
      <c r="S84" s="276"/>
      <c r="T84" s="277"/>
    </row>
    <row r="85" spans="1:20" ht="12.75">
      <c r="A85" s="266"/>
      <c r="B85" s="267"/>
      <c r="C85" s="268"/>
      <c r="D85" s="268" t="s">
        <v>440</v>
      </c>
      <c r="E85" s="293" t="s">
        <v>439</v>
      </c>
      <c r="F85" s="270">
        <v>4000</v>
      </c>
      <c r="G85" s="270"/>
      <c r="H85" s="270"/>
      <c r="I85" s="270"/>
      <c r="J85" s="270"/>
      <c r="K85" s="270"/>
      <c r="L85" s="271">
        <f>SUM(F85:K85)</f>
        <v>4000</v>
      </c>
      <c r="M85" s="272"/>
      <c r="N85" s="293"/>
      <c r="O85" s="273"/>
      <c r="P85" s="274"/>
      <c r="Q85" s="275"/>
      <c r="R85" s="276"/>
      <c r="S85" s="276"/>
      <c r="T85" s="277"/>
    </row>
    <row r="86" spans="1:20" ht="12.75">
      <c r="A86" s="240"/>
      <c r="B86" s="241"/>
      <c r="C86" s="242"/>
      <c r="D86" s="242"/>
      <c r="E86" s="195"/>
      <c r="F86" s="243"/>
      <c r="G86" s="243"/>
      <c r="H86" s="243"/>
      <c r="I86" s="243"/>
      <c r="J86" s="243"/>
      <c r="K86" s="243"/>
      <c r="L86" s="244"/>
      <c r="M86" s="194">
        <f>SUM(L81:L85)</f>
        <v>9800</v>
      </c>
      <c r="N86" s="195"/>
      <c r="O86" s="196"/>
      <c r="P86" s="197"/>
      <c r="Q86" s="198">
        <v>9800</v>
      </c>
      <c r="R86" s="199"/>
      <c r="S86" s="199">
        <v>0</v>
      </c>
      <c r="T86" s="200">
        <f>SUM(Q86:S86)</f>
        <v>9800</v>
      </c>
    </row>
    <row r="87" spans="1:20" ht="25.5">
      <c r="A87" s="174" t="s">
        <v>134</v>
      </c>
      <c r="B87" s="175" t="s">
        <v>441</v>
      </c>
      <c r="C87" s="176"/>
      <c r="D87" s="176" t="s">
        <v>442</v>
      </c>
      <c r="E87" s="181" t="s">
        <v>346</v>
      </c>
      <c r="F87" s="178">
        <v>18000</v>
      </c>
      <c r="G87" s="178">
        <v>3000</v>
      </c>
      <c r="H87" s="178"/>
      <c r="I87" s="178"/>
      <c r="J87" s="178">
        <v>1000</v>
      </c>
      <c r="K87" s="178"/>
      <c r="L87" s="179">
        <f>SUM(F87:K87)</f>
        <v>22000</v>
      </c>
      <c r="M87" s="180"/>
      <c r="N87" s="181"/>
      <c r="O87" s="182"/>
      <c r="P87" s="183"/>
      <c r="Q87" s="184"/>
      <c r="R87" s="185"/>
      <c r="S87" s="185"/>
      <c r="T87" s="186"/>
    </row>
    <row r="88" spans="1:20" ht="90">
      <c r="A88" s="224"/>
      <c r="B88" s="225"/>
      <c r="C88" s="226"/>
      <c r="D88" s="226" t="s">
        <v>406</v>
      </c>
      <c r="E88" s="227" t="s">
        <v>346</v>
      </c>
      <c r="F88" s="228"/>
      <c r="G88" s="228">
        <f>1800*1.2</f>
        <v>2160</v>
      </c>
      <c r="H88" s="228"/>
      <c r="I88" s="228"/>
      <c r="J88" s="228"/>
      <c r="K88" s="228"/>
      <c r="L88" s="229">
        <f>SUM(F88:K88)</f>
        <v>2160</v>
      </c>
      <c r="M88" s="230"/>
      <c r="N88" s="227"/>
      <c r="O88" s="231" t="s">
        <v>407</v>
      </c>
      <c r="P88" s="232">
        <v>1161882400342</v>
      </c>
      <c r="Q88" s="233"/>
      <c r="R88" s="234"/>
      <c r="S88" s="234"/>
      <c r="T88" s="235"/>
    </row>
    <row r="89" spans="1:20" ht="168.75">
      <c r="A89" s="224"/>
      <c r="B89" s="225"/>
      <c r="C89" s="226"/>
      <c r="D89" s="226" t="s">
        <v>354</v>
      </c>
      <c r="E89" s="227" t="s">
        <v>346</v>
      </c>
      <c r="F89" s="228"/>
      <c r="G89" s="228">
        <f>1800*1.2</f>
        <v>2160</v>
      </c>
      <c r="H89" s="228"/>
      <c r="I89" s="228"/>
      <c r="J89" s="228"/>
      <c r="K89" s="228"/>
      <c r="L89" s="229">
        <f>SUM(F89:K89)</f>
        <v>2160</v>
      </c>
      <c r="M89" s="230"/>
      <c r="N89" s="227"/>
      <c r="O89" s="231" t="s">
        <v>443</v>
      </c>
      <c r="P89" s="232" t="s">
        <v>444</v>
      </c>
      <c r="Q89" s="233"/>
      <c r="R89" s="234"/>
      <c r="S89" s="234"/>
      <c r="T89" s="235"/>
    </row>
    <row r="90" spans="1:20" ht="12.75">
      <c r="A90" s="224"/>
      <c r="B90" s="225"/>
      <c r="C90" s="282"/>
      <c r="D90" s="282" t="s">
        <v>445</v>
      </c>
      <c r="E90" s="227" t="s">
        <v>346</v>
      </c>
      <c r="F90" s="228"/>
      <c r="G90" s="228">
        <v>650</v>
      </c>
      <c r="H90" s="228"/>
      <c r="I90" s="228"/>
      <c r="J90" s="228"/>
      <c r="K90" s="228"/>
      <c r="L90" s="229">
        <f>SUM(F90:K90)</f>
        <v>650</v>
      </c>
      <c r="M90" s="230"/>
      <c r="N90" s="315"/>
      <c r="O90" s="316" t="s">
        <v>446</v>
      </c>
      <c r="P90" s="232"/>
      <c r="Q90" s="233"/>
      <c r="R90" s="234"/>
      <c r="S90" s="234"/>
      <c r="T90" s="235"/>
    </row>
    <row r="91" spans="1:20" ht="12.75">
      <c r="A91" s="266"/>
      <c r="B91" s="267"/>
      <c r="C91" s="268"/>
      <c r="D91" s="268" t="s">
        <v>413</v>
      </c>
      <c r="E91" s="293" t="s">
        <v>343</v>
      </c>
      <c r="F91" s="270"/>
      <c r="G91" s="270"/>
      <c r="H91" s="270"/>
      <c r="I91" s="270">
        <v>2150</v>
      </c>
      <c r="J91" s="270">
        <v>16000</v>
      </c>
      <c r="K91" s="270"/>
      <c r="L91" s="271">
        <f>SUM(F91:K91)</f>
        <v>18150</v>
      </c>
      <c r="M91" s="272"/>
      <c r="N91" s="293" t="s">
        <v>26</v>
      </c>
      <c r="O91" s="273"/>
      <c r="P91" s="274"/>
      <c r="Q91" s="275"/>
      <c r="R91" s="276"/>
      <c r="S91" s="276"/>
      <c r="T91" s="277"/>
    </row>
    <row r="92" spans="1:20" ht="12.75">
      <c r="A92" s="240"/>
      <c r="B92" s="241"/>
      <c r="C92" s="242"/>
      <c r="D92" s="242"/>
      <c r="E92" s="195"/>
      <c r="F92" s="243"/>
      <c r="G92" s="243"/>
      <c r="H92" s="243"/>
      <c r="I92" s="243"/>
      <c r="J92" s="243"/>
      <c r="K92" s="243"/>
      <c r="L92" s="244"/>
      <c r="M92" s="194">
        <f>SUM(L88:L90)</f>
        <v>4970</v>
      </c>
      <c r="N92" s="195"/>
      <c r="O92" s="196"/>
      <c r="P92" s="197"/>
      <c r="Q92" s="198">
        <f>L87+L91</f>
        <v>40150</v>
      </c>
      <c r="R92" s="199">
        <f>M92</f>
        <v>4970</v>
      </c>
      <c r="S92" s="199"/>
      <c r="T92" s="200">
        <f>SUM(Q92:S92)</f>
        <v>45120</v>
      </c>
    </row>
    <row r="93" spans="1:20" ht="25.5">
      <c r="A93" s="174" t="s">
        <v>138</v>
      </c>
      <c r="B93" s="175" t="s">
        <v>447</v>
      </c>
      <c r="C93" s="176"/>
      <c r="D93" s="176" t="s">
        <v>448</v>
      </c>
      <c r="E93" s="181" t="s">
        <v>346</v>
      </c>
      <c r="F93" s="178">
        <v>30000</v>
      </c>
      <c r="G93" s="178">
        <v>12000</v>
      </c>
      <c r="H93" s="178"/>
      <c r="I93" s="178"/>
      <c r="J93" s="178">
        <v>2000</v>
      </c>
      <c r="K93" s="178"/>
      <c r="L93" s="179">
        <f>SUM(F93:K93)</f>
        <v>44000</v>
      </c>
      <c r="M93" s="180"/>
      <c r="N93" s="181"/>
      <c r="O93" s="182"/>
      <c r="P93" s="183"/>
      <c r="Q93" s="184"/>
      <c r="R93" s="185"/>
      <c r="S93" s="185"/>
      <c r="T93" s="186"/>
    </row>
    <row r="94" spans="1:20" ht="168.75">
      <c r="A94" s="224"/>
      <c r="B94" s="225"/>
      <c r="C94" s="226"/>
      <c r="D94" s="226" t="s">
        <v>354</v>
      </c>
      <c r="E94" s="227" t="s">
        <v>365</v>
      </c>
      <c r="F94" s="228"/>
      <c r="G94" s="228">
        <f>3600*1.2</f>
        <v>4320</v>
      </c>
      <c r="H94" s="228"/>
      <c r="I94" s="228"/>
      <c r="J94" s="228"/>
      <c r="K94" s="228"/>
      <c r="L94" s="229">
        <f>SUM(F94:K94)</f>
        <v>4320</v>
      </c>
      <c r="M94" s="230"/>
      <c r="N94" s="227"/>
      <c r="O94" s="231" t="s">
        <v>443</v>
      </c>
      <c r="P94" s="232" t="s">
        <v>449</v>
      </c>
      <c r="Q94" s="233"/>
      <c r="R94" s="234"/>
      <c r="S94" s="234"/>
      <c r="T94" s="235"/>
    </row>
    <row r="95" spans="1:20" ht="123.75">
      <c r="A95" s="224"/>
      <c r="B95" s="225"/>
      <c r="C95" s="317"/>
      <c r="D95" s="317" t="s">
        <v>450</v>
      </c>
      <c r="E95" s="227" t="s">
        <v>365</v>
      </c>
      <c r="F95" s="318"/>
      <c r="G95" s="319">
        <f>2160*2</f>
        <v>4320</v>
      </c>
      <c r="H95" s="319"/>
      <c r="I95" s="228"/>
      <c r="J95" s="228"/>
      <c r="K95" s="228"/>
      <c r="L95" s="229">
        <f>SUM(F95:K95)</f>
        <v>4320</v>
      </c>
      <c r="M95" s="230"/>
      <c r="N95" s="319"/>
      <c r="O95" s="320" t="s">
        <v>451</v>
      </c>
      <c r="P95" s="232"/>
      <c r="Q95" s="233"/>
      <c r="R95" s="234"/>
      <c r="S95" s="234"/>
      <c r="T95" s="235"/>
    </row>
    <row r="96" spans="1:20" ht="12.75">
      <c r="A96" s="266"/>
      <c r="B96" s="267"/>
      <c r="C96" s="268"/>
      <c r="D96" s="268" t="s">
        <v>413</v>
      </c>
      <c r="E96" s="293" t="s">
        <v>452</v>
      </c>
      <c r="F96" s="270"/>
      <c r="G96" s="270"/>
      <c r="H96" s="270">
        <v>500</v>
      </c>
      <c r="I96" s="270">
        <v>6000</v>
      </c>
      <c r="J96" s="270">
        <v>20000</v>
      </c>
      <c r="K96" s="270"/>
      <c r="L96" s="271">
        <f>SUM(F96:K96)</f>
        <v>26500</v>
      </c>
      <c r="M96" s="272"/>
      <c r="N96" s="293" t="s">
        <v>26</v>
      </c>
      <c r="O96" s="273"/>
      <c r="P96" s="274"/>
      <c r="Q96" s="275"/>
      <c r="R96" s="276"/>
      <c r="S96" s="276"/>
      <c r="T96" s="277"/>
    </row>
    <row r="97" spans="1:20" ht="12.75">
      <c r="A97" s="240"/>
      <c r="B97" s="241"/>
      <c r="C97" s="242"/>
      <c r="D97" s="242"/>
      <c r="E97" s="195"/>
      <c r="F97" s="243"/>
      <c r="G97" s="243"/>
      <c r="H97" s="243"/>
      <c r="I97" s="243"/>
      <c r="J97" s="243"/>
      <c r="K97" s="243"/>
      <c r="L97" s="244"/>
      <c r="M97" s="194">
        <f>SUM(L94:L95)</f>
        <v>8640</v>
      </c>
      <c r="N97" s="195"/>
      <c r="O97" s="196"/>
      <c r="P97" s="197"/>
      <c r="Q97" s="198">
        <f>L93+L96</f>
        <v>70500</v>
      </c>
      <c r="R97" s="199">
        <f>M97</f>
        <v>8640</v>
      </c>
      <c r="S97" s="199"/>
      <c r="T97" s="200">
        <f>SUM(Q97:S97)</f>
        <v>79140</v>
      </c>
    </row>
    <row r="98" spans="1:20" ht="25.5">
      <c r="A98" s="174" t="s">
        <v>141</v>
      </c>
      <c r="B98" s="175" t="s">
        <v>453</v>
      </c>
      <c r="C98" s="176"/>
      <c r="D98" s="176" t="s">
        <v>454</v>
      </c>
      <c r="E98" s="181" t="s">
        <v>346</v>
      </c>
      <c r="F98" s="178">
        <v>11000</v>
      </c>
      <c r="G98" s="178">
        <v>4000</v>
      </c>
      <c r="H98" s="178"/>
      <c r="I98" s="178"/>
      <c r="J98" s="178">
        <v>1000</v>
      </c>
      <c r="K98" s="178"/>
      <c r="L98" s="179">
        <f>SUM(F98:K98)</f>
        <v>16000</v>
      </c>
      <c r="M98" s="180"/>
      <c r="N98" s="181"/>
      <c r="O98" s="182"/>
      <c r="P98" s="183"/>
      <c r="Q98" s="184"/>
      <c r="R98" s="185"/>
      <c r="S98" s="185"/>
      <c r="T98" s="186"/>
    </row>
    <row r="99" spans="1:20" ht="12.75">
      <c r="A99" s="266"/>
      <c r="B99" s="267"/>
      <c r="C99" s="268"/>
      <c r="D99" s="268" t="s">
        <v>455</v>
      </c>
      <c r="E99" s="293" t="s">
        <v>346</v>
      </c>
      <c r="F99" s="270">
        <v>5000</v>
      </c>
      <c r="G99" s="270"/>
      <c r="H99" s="270"/>
      <c r="I99" s="270"/>
      <c r="J99" s="270"/>
      <c r="K99" s="270"/>
      <c r="L99" s="271">
        <f>SUM(F99:K99)</f>
        <v>5000</v>
      </c>
      <c r="M99" s="272"/>
      <c r="N99" s="293"/>
      <c r="O99" s="273"/>
      <c r="P99" s="274"/>
      <c r="Q99" s="275"/>
      <c r="R99" s="276"/>
      <c r="S99" s="276"/>
      <c r="T99" s="277"/>
    </row>
    <row r="100" spans="1:20" ht="12.75">
      <c r="A100" s="266"/>
      <c r="B100" s="267"/>
      <c r="C100" s="268"/>
      <c r="D100" s="268" t="s">
        <v>456</v>
      </c>
      <c r="E100" s="293" t="s">
        <v>346</v>
      </c>
      <c r="F100" s="270">
        <v>400</v>
      </c>
      <c r="G100" s="270"/>
      <c r="H100" s="270"/>
      <c r="I100" s="270"/>
      <c r="J100" s="270"/>
      <c r="K100" s="270"/>
      <c r="L100" s="271">
        <f>SUM(F100:K100)</f>
        <v>400</v>
      </c>
      <c r="M100" s="272"/>
      <c r="N100" s="293"/>
      <c r="O100" s="273"/>
      <c r="P100" s="274"/>
      <c r="Q100" s="275"/>
      <c r="R100" s="276"/>
      <c r="S100" s="276"/>
      <c r="T100" s="277"/>
    </row>
    <row r="101" spans="1:20" ht="12.75">
      <c r="A101" s="266"/>
      <c r="B101" s="267"/>
      <c r="C101" s="268"/>
      <c r="D101" s="268" t="s">
        <v>418</v>
      </c>
      <c r="E101" s="293" t="s">
        <v>343</v>
      </c>
      <c r="F101" s="270"/>
      <c r="G101" s="270"/>
      <c r="H101" s="270"/>
      <c r="I101" s="270">
        <v>500</v>
      </c>
      <c r="J101" s="270">
        <v>1000</v>
      </c>
      <c r="K101" s="270"/>
      <c r="L101" s="271">
        <f>SUM(F101:K101)</f>
        <v>1500</v>
      </c>
      <c r="M101" s="272"/>
      <c r="N101" s="293"/>
      <c r="O101" s="273"/>
      <c r="P101" s="274"/>
      <c r="Q101" s="275"/>
      <c r="R101" s="276"/>
      <c r="S101" s="276"/>
      <c r="T101" s="277"/>
    </row>
    <row r="102" spans="1:20" ht="12.75">
      <c r="A102" s="240"/>
      <c r="B102" s="241"/>
      <c r="C102" s="242"/>
      <c r="D102" s="242"/>
      <c r="E102" s="195"/>
      <c r="F102" s="243"/>
      <c r="G102" s="243"/>
      <c r="H102" s="243"/>
      <c r="I102" s="243"/>
      <c r="J102" s="243"/>
      <c r="K102" s="243"/>
      <c r="L102" s="244"/>
      <c r="M102" s="194">
        <f>SUM(L98:L101)</f>
        <v>22900</v>
      </c>
      <c r="N102" s="195"/>
      <c r="O102" s="196"/>
      <c r="P102" s="197"/>
      <c r="Q102" s="198">
        <v>22900</v>
      </c>
      <c r="R102" s="199">
        <v>0</v>
      </c>
      <c r="S102" s="199">
        <v>0</v>
      </c>
      <c r="T102" s="200">
        <f>SUM(Q102:S102)</f>
        <v>22900</v>
      </c>
    </row>
    <row r="103" spans="1:20" ht="25.5">
      <c r="A103" s="174" t="s">
        <v>144</v>
      </c>
      <c r="B103" s="175" t="s">
        <v>457</v>
      </c>
      <c r="C103" s="203"/>
      <c r="D103" s="260" t="s">
        <v>458</v>
      </c>
      <c r="E103" s="181" t="s">
        <v>346</v>
      </c>
      <c r="F103" s="205">
        <v>1000</v>
      </c>
      <c r="G103" s="205"/>
      <c r="H103" s="205"/>
      <c r="I103" s="205"/>
      <c r="J103" s="205"/>
      <c r="K103" s="205"/>
      <c r="L103" s="207">
        <f>SUM(F103:K103)</f>
        <v>1000</v>
      </c>
      <c r="M103" s="180"/>
      <c r="N103" s="181"/>
      <c r="O103" s="182"/>
      <c r="P103" s="183"/>
      <c r="Q103" s="184"/>
      <c r="R103" s="185"/>
      <c r="S103" s="185"/>
      <c r="T103" s="186"/>
    </row>
    <row r="104" spans="1:20" ht="12.75">
      <c r="A104" s="266"/>
      <c r="B104" s="267"/>
      <c r="C104" s="321"/>
      <c r="D104" s="322" t="s">
        <v>459</v>
      </c>
      <c r="E104" s="293" t="s">
        <v>346</v>
      </c>
      <c r="F104" s="294">
        <v>200</v>
      </c>
      <c r="G104" s="294"/>
      <c r="H104" s="294"/>
      <c r="I104" s="294"/>
      <c r="J104" s="294"/>
      <c r="K104" s="294"/>
      <c r="L104" s="295">
        <f>SUM(F104:K104)</f>
        <v>200</v>
      </c>
      <c r="M104" s="272"/>
      <c r="N104" s="293"/>
      <c r="O104" s="273"/>
      <c r="P104" s="274"/>
      <c r="Q104" s="275"/>
      <c r="R104" s="276"/>
      <c r="S104" s="276"/>
      <c r="T104" s="277"/>
    </row>
    <row r="105" spans="1:20" ht="12.75">
      <c r="A105" s="266"/>
      <c r="B105" s="267"/>
      <c r="C105" s="321"/>
      <c r="D105" s="322" t="s">
        <v>460</v>
      </c>
      <c r="E105" s="293" t="s">
        <v>461</v>
      </c>
      <c r="F105" s="294">
        <v>1000</v>
      </c>
      <c r="G105" s="294"/>
      <c r="H105" s="294"/>
      <c r="I105" s="294"/>
      <c r="J105" s="294"/>
      <c r="K105" s="294"/>
      <c r="L105" s="295">
        <f>SUM(F105:K105)</f>
        <v>1000</v>
      </c>
      <c r="M105" s="272"/>
      <c r="N105" s="293"/>
      <c r="O105" s="273"/>
      <c r="P105" s="274"/>
      <c r="Q105" s="275"/>
      <c r="R105" s="276"/>
      <c r="S105" s="276"/>
      <c r="T105" s="277"/>
    </row>
    <row r="106" spans="1:20" ht="12.75">
      <c r="A106" s="266"/>
      <c r="B106" s="267"/>
      <c r="C106" s="268"/>
      <c r="D106" s="268" t="s">
        <v>418</v>
      </c>
      <c r="E106" s="293" t="s">
        <v>343</v>
      </c>
      <c r="F106" s="270"/>
      <c r="G106" s="270"/>
      <c r="H106" s="270"/>
      <c r="I106" s="270"/>
      <c r="J106" s="270">
        <v>1000</v>
      </c>
      <c r="K106" s="270"/>
      <c r="L106" s="271">
        <f>SUM(F106:K106)</f>
        <v>1000</v>
      </c>
      <c r="M106" s="272"/>
      <c r="N106" s="293"/>
      <c r="O106" s="273"/>
      <c r="P106" s="274"/>
      <c r="Q106" s="275"/>
      <c r="R106" s="276"/>
      <c r="S106" s="276"/>
      <c r="T106" s="277"/>
    </row>
    <row r="107" spans="1:20" ht="12.75">
      <c r="A107" s="266"/>
      <c r="B107" s="267"/>
      <c r="C107" s="268"/>
      <c r="D107" s="268" t="s">
        <v>440</v>
      </c>
      <c r="E107" s="293" t="s">
        <v>343</v>
      </c>
      <c r="F107" s="270">
        <v>6000</v>
      </c>
      <c r="G107" s="270"/>
      <c r="H107" s="270"/>
      <c r="I107" s="270"/>
      <c r="J107" s="270"/>
      <c r="K107" s="270"/>
      <c r="L107" s="271">
        <f>SUM(F107:K107)</f>
        <v>6000</v>
      </c>
      <c r="M107" s="272"/>
      <c r="N107" s="293"/>
      <c r="O107" s="273"/>
      <c r="P107" s="274"/>
      <c r="Q107" s="275"/>
      <c r="R107" s="276"/>
      <c r="S107" s="276"/>
      <c r="T107" s="277"/>
    </row>
    <row r="108" spans="1:20" ht="12.75">
      <c r="A108" s="240"/>
      <c r="B108" s="241"/>
      <c r="C108" s="242"/>
      <c r="D108" s="242"/>
      <c r="E108" s="195"/>
      <c r="F108" s="243"/>
      <c r="G108" s="243"/>
      <c r="H108" s="243"/>
      <c r="I108" s="243"/>
      <c r="J108" s="243"/>
      <c r="K108" s="243"/>
      <c r="L108" s="244"/>
      <c r="M108" s="194">
        <f>SUM(L103:L107)</f>
        <v>9200</v>
      </c>
      <c r="N108" s="195"/>
      <c r="O108" s="196"/>
      <c r="P108" s="197"/>
      <c r="Q108" s="198">
        <v>9200</v>
      </c>
      <c r="R108" s="199">
        <v>0</v>
      </c>
      <c r="S108" s="199">
        <v>0</v>
      </c>
      <c r="T108" s="200">
        <f>SUM(Q108:S108)</f>
        <v>9200</v>
      </c>
    </row>
    <row r="109" spans="1:20" ht="25.5">
      <c r="A109" s="174" t="s">
        <v>147</v>
      </c>
      <c r="B109" s="175" t="s">
        <v>462</v>
      </c>
      <c r="C109" s="176"/>
      <c r="D109" s="176" t="s">
        <v>456</v>
      </c>
      <c r="E109" s="181" t="s">
        <v>346</v>
      </c>
      <c r="F109" s="178">
        <v>400</v>
      </c>
      <c r="G109" s="178"/>
      <c r="H109" s="178"/>
      <c r="I109" s="178"/>
      <c r="J109" s="178"/>
      <c r="K109" s="178"/>
      <c r="L109" s="179">
        <f>SUM(F109:K109)</f>
        <v>400</v>
      </c>
      <c r="M109" s="180"/>
      <c r="N109" s="181"/>
      <c r="O109" s="182"/>
      <c r="P109" s="183"/>
      <c r="Q109" s="184"/>
      <c r="R109" s="185"/>
      <c r="S109" s="185"/>
      <c r="T109" s="186"/>
    </row>
    <row r="110" spans="1:20" ht="12.75">
      <c r="A110" s="266"/>
      <c r="B110" s="267"/>
      <c r="C110" s="268"/>
      <c r="D110" s="268" t="s">
        <v>418</v>
      </c>
      <c r="E110" s="293" t="s">
        <v>343</v>
      </c>
      <c r="F110" s="270"/>
      <c r="G110" s="270"/>
      <c r="H110" s="270"/>
      <c r="I110" s="270"/>
      <c r="J110" s="270">
        <v>500</v>
      </c>
      <c r="K110" s="270"/>
      <c r="L110" s="271">
        <f>SUM(F110:K110)</f>
        <v>500</v>
      </c>
      <c r="M110" s="272"/>
      <c r="N110" s="293"/>
      <c r="O110" s="273"/>
      <c r="P110" s="274"/>
      <c r="Q110" s="275"/>
      <c r="R110" s="276"/>
      <c r="S110" s="276"/>
      <c r="T110" s="277"/>
    </row>
    <row r="111" spans="1:20" ht="12.75">
      <c r="A111" s="240"/>
      <c r="B111" s="241"/>
      <c r="C111" s="242"/>
      <c r="D111" s="242"/>
      <c r="E111" s="195"/>
      <c r="F111" s="243"/>
      <c r="G111" s="243"/>
      <c r="H111" s="243"/>
      <c r="I111" s="243"/>
      <c r="J111" s="243"/>
      <c r="K111" s="243"/>
      <c r="L111" s="244"/>
      <c r="M111" s="194">
        <f>SUM(L109:L110)</f>
        <v>900</v>
      </c>
      <c r="N111" s="195"/>
      <c r="O111" s="196"/>
      <c r="P111" s="197"/>
      <c r="Q111" s="198">
        <v>900</v>
      </c>
      <c r="R111" s="199">
        <v>0</v>
      </c>
      <c r="S111" s="199">
        <v>0</v>
      </c>
      <c r="T111" s="200">
        <f>SUM(Q111:S111)</f>
        <v>900</v>
      </c>
    </row>
    <row r="112" spans="1:20" ht="25.5">
      <c r="A112" s="174" t="s">
        <v>151</v>
      </c>
      <c r="B112" s="175" t="s">
        <v>463</v>
      </c>
      <c r="C112" s="176"/>
      <c r="D112" s="176" t="s">
        <v>464</v>
      </c>
      <c r="E112" s="181" t="s">
        <v>346</v>
      </c>
      <c r="F112" s="178">
        <v>1000</v>
      </c>
      <c r="G112" s="178"/>
      <c r="H112" s="178"/>
      <c r="I112" s="178"/>
      <c r="J112" s="178"/>
      <c r="K112" s="178"/>
      <c r="L112" s="179">
        <f>SUM(F112:K112)</f>
        <v>1000</v>
      </c>
      <c r="M112" s="180"/>
      <c r="N112" s="181"/>
      <c r="O112" s="182"/>
      <c r="P112" s="183"/>
      <c r="Q112" s="184"/>
      <c r="R112" s="185"/>
      <c r="S112" s="185"/>
      <c r="T112" s="186"/>
    </row>
    <row r="113" spans="1:20" ht="12.75">
      <c r="A113" s="266"/>
      <c r="B113" s="267"/>
      <c r="C113" s="268"/>
      <c r="D113" s="268" t="s">
        <v>465</v>
      </c>
      <c r="E113" s="293" t="s">
        <v>466</v>
      </c>
      <c r="F113" s="270">
        <v>8000</v>
      </c>
      <c r="G113" s="270"/>
      <c r="H113" s="270"/>
      <c r="I113" s="270"/>
      <c r="J113" s="270"/>
      <c r="K113" s="270"/>
      <c r="L113" s="271">
        <f>SUM(F113:K113)</f>
        <v>8000</v>
      </c>
      <c r="M113" s="272"/>
      <c r="N113" s="293"/>
      <c r="O113" s="273"/>
      <c r="P113" s="274"/>
      <c r="Q113" s="275"/>
      <c r="R113" s="276"/>
      <c r="S113" s="276"/>
      <c r="T113" s="277"/>
    </row>
    <row r="114" spans="1:20" ht="12.75">
      <c r="A114" s="266"/>
      <c r="B114" s="267"/>
      <c r="C114" s="268"/>
      <c r="D114" s="268" t="s">
        <v>467</v>
      </c>
      <c r="E114" s="293" t="s">
        <v>346</v>
      </c>
      <c r="F114" s="270">
        <v>600</v>
      </c>
      <c r="G114" s="270"/>
      <c r="H114" s="270"/>
      <c r="I114" s="270"/>
      <c r="J114" s="270"/>
      <c r="K114" s="270"/>
      <c r="L114" s="271">
        <f>SUM(F114:K114)</f>
        <v>600</v>
      </c>
      <c r="M114" s="272"/>
      <c r="N114" s="293"/>
      <c r="O114" s="273"/>
      <c r="P114" s="274"/>
      <c r="Q114" s="275"/>
      <c r="R114" s="276"/>
      <c r="S114" s="276"/>
      <c r="T114" s="277"/>
    </row>
    <row r="115" spans="1:20" ht="12.75">
      <c r="A115" s="266"/>
      <c r="B115" s="267"/>
      <c r="C115" s="268"/>
      <c r="D115" s="268" t="s">
        <v>418</v>
      </c>
      <c r="E115" s="293" t="s">
        <v>343</v>
      </c>
      <c r="F115" s="270"/>
      <c r="G115" s="270"/>
      <c r="H115" s="270">
        <v>150</v>
      </c>
      <c r="I115" s="270"/>
      <c r="J115" s="270">
        <v>2000</v>
      </c>
      <c r="K115" s="270"/>
      <c r="L115" s="271">
        <f>SUM(F115:K115)</f>
        <v>2150</v>
      </c>
      <c r="M115" s="272"/>
      <c r="N115" s="323"/>
      <c r="O115" s="324"/>
      <c r="P115" s="274"/>
      <c r="Q115" s="275"/>
      <c r="R115" s="276"/>
      <c r="S115" s="276"/>
      <c r="T115" s="277"/>
    </row>
    <row r="116" spans="1:20" ht="12.75">
      <c r="A116" s="325"/>
      <c r="B116" s="326"/>
      <c r="C116" s="268"/>
      <c r="D116" s="268" t="s">
        <v>440</v>
      </c>
      <c r="E116" s="293" t="s">
        <v>343</v>
      </c>
      <c r="F116" s="270">
        <v>2000</v>
      </c>
      <c r="G116" s="270"/>
      <c r="H116" s="270"/>
      <c r="I116" s="270"/>
      <c r="J116" s="270"/>
      <c r="K116" s="270"/>
      <c r="L116" s="271">
        <f>SUM(F116:K116)</f>
        <v>2000</v>
      </c>
      <c r="M116" s="272"/>
      <c r="N116" s="293"/>
      <c r="O116" s="273"/>
      <c r="P116" s="274"/>
      <c r="Q116" s="275"/>
      <c r="R116" s="276"/>
      <c r="S116" s="276"/>
      <c r="T116" s="277"/>
    </row>
    <row r="117" spans="1:20" ht="12.75">
      <c r="A117" s="240"/>
      <c r="B117" s="241"/>
      <c r="C117" s="242"/>
      <c r="D117" s="242"/>
      <c r="E117" s="195"/>
      <c r="F117" s="243"/>
      <c r="G117" s="243"/>
      <c r="H117" s="243"/>
      <c r="I117" s="243"/>
      <c r="J117" s="243"/>
      <c r="K117" s="243"/>
      <c r="L117" s="244"/>
      <c r="M117" s="194">
        <f>SUM(L112:L116)</f>
        <v>13750</v>
      </c>
      <c r="N117" s="195"/>
      <c r="O117" s="196"/>
      <c r="P117" s="197"/>
      <c r="Q117" s="198">
        <v>13750</v>
      </c>
      <c r="R117" s="199">
        <v>0</v>
      </c>
      <c r="S117" s="199">
        <v>0</v>
      </c>
      <c r="T117" s="200">
        <f>SUM(Q117:S117)</f>
        <v>13750</v>
      </c>
    </row>
    <row r="118" spans="1:20" ht="25.5">
      <c r="A118" s="174" t="s">
        <v>155</v>
      </c>
      <c r="B118" s="175" t="s">
        <v>468</v>
      </c>
      <c r="C118" s="176"/>
      <c r="D118" s="176" t="s">
        <v>467</v>
      </c>
      <c r="E118" s="181" t="s">
        <v>346</v>
      </c>
      <c r="F118" s="178">
        <v>400</v>
      </c>
      <c r="G118" s="178"/>
      <c r="H118" s="178"/>
      <c r="I118" s="178"/>
      <c r="J118" s="178"/>
      <c r="K118" s="178"/>
      <c r="L118" s="179">
        <f>SUM(F118:K118)</f>
        <v>400</v>
      </c>
      <c r="M118" s="180"/>
      <c r="N118" s="181"/>
      <c r="O118" s="182"/>
      <c r="P118" s="183"/>
      <c r="Q118" s="184"/>
      <c r="R118" s="185"/>
      <c r="S118" s="185"/>
      <c r="T118" s="186"/>
    </row>
    <row r="119" spans="1:20" ht="12.75">
      <c r="A119" s="266"/>
      <c r="B119" s="267"/>
      <c r="C119" s="268"/>
      <c r="D119" s="268" t="s">
        <v>469</v>
      </c>
      <c r="E119" s="293" t="s">
        <v>343</v>
      </c>
      <c r="F119" s="270">
        <v>5000</v>
      </c>
      <c r="G119" s="270"/>
      <c r="H119" s="270"/>
      <c r="I119" s="270"/>
      <c r="J119" s="270"/>
      <c r="K119" s="270"/>
      <c r="L119" s="271">
        <f>SUM(F119:K119)</f>
        <v>5000</v>
      </c>
      <c r="M119" s="272"/>
      <c r="N119" s="293"/>
      <c r="O119" s="273"/>
      <c r="P119" s="274"/>
      <c r="Q119" s="275"/>
      <c r="R119" s="276"/>
      <c r="S119" s="276"/>
      <c r="T119" s="277"/>
    </row>
    <row r="120" spans="1:20" ht="12.75">
      <c r="A120" s="266"/>
      <c r="B120" s="267"/>
      <c r="C120" s="268"/>
      <c r="D120" s="268" t="s">
        <v>418</v>
      </c>
      <c r="E120" s="293" t="s">
        <v>343</v>
      </c>
      <c r="F120" s="270"/>
      <c r="G120" s="270"/>
      <c r="H120" s="270">
        <v>200</v>
      </c>
      <c r="I120" s="270"/>
      <c r="J120" s="270">
        <v>1000</v>
      </c>
      <c r="K120" s="270"/>
      <c r="L120" s="271">
        <f>SUM(F120:K120)</f>
        <v>1200</v>
      </c>
      <c r="M120" s="272"/>
      <c r="N120" s="293"/>
      <c r="O120" s="273"/>
      <c r="P120" s="274"/>
      <c r="Q120" s="275"/>
      <c r="R120" s="276"/>
      <c r="S120" s="276"/>
      <c r="T120" s="277"/>
    </row>
    <row r="121" spans="1:20" ht="12.75">
      <c r="A121" s="325"/>
      <c r="B121" s="326"/>
      <c r="C121" s="268"/>
      <c r="D121" s="268" t="s">
        <v>440</v>
      </c>
      <c r="E121" s="293" t="s">
        <v>343</v>
      </c>
      <c r="F121" s="270">
        <v>2000</v>
      </c>
      <c r="G121" s="270"/>
      <c r="H121" s="270"/>
      <c r="I121" s="270"/>
      <c r="J121" s="270"/>
      <c r="K121" s="270"/>
      <c r="L121" s="271">
        <f>SUM(F121:K121)</f>
        <v>2000</v>
      </c>
      <c r="M121" s="272"/>
      <c r="N121" s="293"/>
      <c r="O121" s="273"/>
      <c r="P121" s="274"/>
      <c r="Q121" s="275"/>
      <c r="R121" s="276"/>
      <c r="S121" s="276"/>
      <c r="T121" s="277"/>
    </row>
    <row r="122" spans="1:20" ht="12.75">
      <c r="A122" s="327"/>
      <c r="B122" s="328"/>
      <c r="C122" s="242"/>
      <c r="D122" s="242"/>
      <c r="E122" s="195"/>
      <c r="F122" s="243"/>
      <c r="G122" s="243"/>
      <c r="H122" s="243"/>
      <c r="I122" s="243"/>
      <c r="J122" s="243"/>
      <c r="K122" s="243"/>
      <c r="L122" s="244"/>
      <c r="M122" s="194">
        <f>SUM(L118:L121)</f>
        <v>8600</v>
      </c>
      <c r="N122" s="195"/>
      <c r="O122" s="196"/>
      <c r="P122" s="197"/>
      <c r="Q122" s="198">
        <v>8600</v>
      </c>
      <c r="R122" s="199">
        <v>0</v>
      </c>
      <c r="S122" s="199">
        <v>0</v>
      </c>
      <c r="T122" s="200">
        <f>SUM(Q122:S122)</f>
        <v>8600</v>
      </c>
    </row>
    <row r="123" spans="1:20" ht="25.5">
      <c r="A123" s="283" t="s">
        <v>158</v>
      </c>
      <c r="B123" s="284" t="s">
        <v>470</v>
      </c>
      <c r="C123" s="176"/>
      <c r="D123" s="329" t="s">
        <v>471</v>
      </c>
      <c r="E123" s="181" t="s">
        <v>346</v>
      </c>
      <c r="F123" s="178">
        <f>50000*0.2</f>
        <v>10000</v>
      </c>
      <c r="G123" s="178"/>
      <c r="H123" s="178"/>
      <c r="I123" s="178"/>
      <c r="J123" s="178"/>
      <c r="K123" s="178"/>
      <c r="L123" s="179">
        <f>SUM(F123:K123)</f>
        <v>10000</v>
      </c>
      <c r="M123" s="180"/>
      <c r="N123" s="181"/>
      <c r="O123" s="288"/>
      <c r="P123" s="289" t="s">
        <v>472</v>
      </c>
      <c r="Q123" s="184"/>
      <c r="R123" s="185"/>
      <c r="S123" s="185"/>
      <c r="T123" s="186"/>
    </row>
    <row r="124" spans="1:20" ht="12.75">
      <c r="A124" s="327"/>
      <c r="B124" s="328"/>
      <c r="C124" s="242"/>
      <c r="D124" s="242"/>
      <c r="E124" s="195"/>
      <c r="F124" s="243"/>
      <c r="G124" s="243"/>
      <c r="H124" s="243"/>
      <c r="I124" s="243"/>
      <c r="J124" s="243"/>
      <c r="K124" s="243"/>
      <c r="L124" s="244"/>
      <c r="M124" s="194">
        <f>SUM(L123)</f>
        <v>10000</v>
      </c>
      <c r="N124" s="195"/>
      <c r="O124" s="196"/>
      <c r="P124" s="197"/>
      <c r="Q124" s="198">
        <v>10000</v>
      </c>
      <c r="R124" s="199">
        <v>0</v>
      </c>
      <c r="S124" s="199">
        <v>0</v>
      </c>
      <c r="T124" s="200">
        <f>SUM(Q124:S124)</f>
        <v>10000</v>
      </c>
    </row>
    <row r="125" spans="1:20" ht="12.75">
      <c r="A125" s="165"/>
      <c r="B125" s="166" t="s">
        <v>473</v>
      </c>
      <c r="C125" s="167"/>
      <c r="D125" s="167"/>
      <c r="E125" s="168"/>
      <c r="F125" s="169"/>
      <c r="G125" s="169"/>
      <c r="H125" s="169"/>
      <c r="I125" s="169"/>
      <c r="J125" s="169"/>
      <c r="K125" s="169"/>
      <c r="L125" s="170"/>
      <c r="M125" s="261"/>
      <c r="N125" s="252"/>
      <c r="O125" s="262"/>
      <c r="P125" s="263"/>
      <c r="Q125" s="264"/>
      <c r="R125" s="261"/>
      <c r="S125" s="261"/>
      <c r="T125" s="261"/>
    </row>
    <row r="126" spans="1:20" ht="25.5">
      <c r="A126" s="283" t="s">
        <v>161</v>
      </c>
      <c r="B126" s="284" t="s">
        <v>474</v>
      </c>
      <c r="C126" s="176"/>
      <c r="D126" s="176" t="s">
        <v>475</v>
      </c>
      <c r="E126" s="181" t="s">
        <v>343</v>
      </c>
      <c r="F126" s="178"/>
      <c r="G126" s="178">
        <v>2000</v>
      </c>
      <c r="H126" s="178"/>
      <c r="I126" s="178"/>
      <c r="J126" s="178"/>
      <c r="K126" s="178"/>
      <c r="L126" s="179">
        <f>SUM(F126:K126)</f>
        <v>2000</v>
      </c>
      <c r="M126" s="180"/>
      <c r="N126" s="181"/>
      <c r="O126" s="182"/>
      <c r="P126" s="183"/>
      <c r="Q126" s="184"/>
      <c r="R126" s="185"/>
      <c r="S126" s="185"/>
      <c r="T126" s="186"/>
    </row>
    <row r="127" spans="1:20" ht="12.75">
      <c r="A127" s="240"/>
      <c r="B127" s="241"/>
      <c r="C127" s="242"/>
      <c r="D127" s="242"/>
      <c r="E127" s="195"/>
      <c r="F127" s="243"/>
      <c r="G127" s="243"/>
      <c r="H127" s="243"/>
      <c r="I127" s="243"/>
      <c r="J127" s="243"/>
      <c r="K127" s="243"/>
      <c r="L127" s="244"/>
      <c r="M127" s="194">
        <f>SUM(L126)</f>
        <v>2000</v>
      </c>
      <c r="N127" s="195"/>
      <c r="O127" s="196"/>
      <c r="P127" s="197"/>
      <c r="Q127" s="198">
        <v>2000</v>
      </c>
      <c r="R127" s="199">
        <v>0</v>
      </c>
      <c r="S127" s="199">
        <v>0</v>
      </c>
      <c r="T127" s="200">
        <f>SUM(Q127:S127)</f>
        <v>2000</v>
      </c>
    </row>
    <row r="128" spans="1:20" ht="25.5">
      <c r="A128" s="174" t="s">
        <v>164</v>
      </c>
      <c r="B128" s="175" t="s">
        <v>476</v>
      </c>
      <c r="C128" s="176"/>
      <c r="D128" s="176" t="s">
        <v>397</v>
      </c>
      <c r="E128" s="181" t="s">
        <v>343</v>
      </c>
      <c r="F128" s="178">
        <v>40000</v>
      </c>
      <c r="G128" s="178">
        <v>15000</v>
      </c>
      <c r="H128" s="330"/>
      <c r="I128" s="178"/>
      <c r="J128" s="178">
        <v>2000</v>
      </c>
      <c r="K128" s="178"/>
      <c r="L128" s="179">
        <f aca="true" t="shared" si="1" ref="L128:L134">SUM(F128:K128)</f>
        <v>57000</v>
      </c>
      <c r="M128" s="180"/>
      <c r="N128" s="181"/>
      <c r="O128" s="182"/>
      <c r="P128" s="183"/>
      <c r="Q128" s="184"/>
      <c r="R128" s="185"/>
      <c r="S128" s="185"/>
      <c r="T128" s="186"/>
    </row>
    <row r="129" spans="1:20" ht="90">
      <c r="A129" s="224"/>
      <c r="B129" s="225"/>
      <c r="C129" s="226"/>
      <c r="D129" s="226" t="s">
        <v>406</v>
      </c>
      <c r="E129" s="227" t="s">
        <v>346</v>
      </c>
      <c r="F129" s="228"/>
      <c r="G129" s="228">
        <f>1800*1.2</f>
        <v>2160</v>
      </c>
      <c r="H129" s="228"/>
      <c r="I129" s="228"/>
      <c r="J129" s="228"/>
      <c r="K129" s="228"/>
      <c r="L129" s="229">
        <f t="shared" si="1"/>
        <v>2160</v>
      </c>
      <c r="M129" s="230"/>
      <c r="N129" s="227"/>
      <c r="O129" s="231" t="s">
        <v>407</v>
      </c>
      <c r="P129" s="232"/>
      <c r="Q129" s="233"/>
      <c r="R129" s="234"/>
      <c r="S129" s="234"/>
      <c r="T129" s="235"/>
    </row>
    <row r="130" spans="1:20" ht="157.5">
      <c r="A130" s="224"/>
      <c r="B130" s="225"/>
      <c r="C130" s="226"/>
      <c r="D130" s="226" t="s">
        <v>477</v>
      </c>
      <c r="E130" s="227" t="s">
        <v>346</v>
      </c>
      <c r="F130" s="228"/>
      <c r="G130" s="228">
        <f>3200*1.2</f>
        <v>3840</v>
      </c>
      <c r="H130" s="228">
        <v>350</v>
      </c>
      <c r="I130" s="228"/>
      <c r="J130" s="228"/>
      <c r="K130" s="228"/>
      <c r="L130" s="229">
        <f t="shared" si="1"/>
        <v>4190</v>
      </c>
      <c r="M130" s="230"/>
      <c r="N130" s="227"/>
      <c r="O130" s="231" t="s">
        <v>478</v>
      </c>
      <c r="P130" s="232" t="s">
        <v>479</v>
      </c>
      <c r="Q130" s="233"/>
      <c r="R130" s="234"/>
      <c r="S130" s="234"/>
      <c r="T130" s="235"/>
    </row>
    <row r="131" spans="1:20" ht="157.5">
      <c r="A131" s="224"/>
      <c r="B131" s="225"/>
      <c r="C131" s="226"/>
      <c r="D131" s="226" t="s">
        <v>480</v>
      </c>
      <c r="E131" s="227" t="s">
        <v>346</v>
      </c>
      <c r="F131" s="228"/>
      <c r="G131" s="228">
        <v>6500</v>
      </c>
      <c r="H131" s="228"/>
      <c r="I131" s="228"/>
      <c r="J131" s="228"/>
      <c r="K131" s="228"/>
      <c r="L131" s="229">
        <f t="shared" si="1"/>
        <v>6500</v>
      </c>
      <c r="M131" s="230"/>
      <c r="N131" s="227"/>
      <c r="O131" s="231" t="s">
        <v>481</v>
      </c>
      <c r="P131" s="232"/>
      <c r="Q131" s="233"/>
      <c r="R131" s="234"/>
      <c r="S131" s="234"/>
      <c r="T131" s="235"/>
    </row>
    <row r="132" spans="1:20" ht="12.75">
      <c r="A132" s="224"/>
      <c r="B132" s="225"/>
      <c r="C132" s="226"/>
      <c r="D132" s="226" t="s">
        <v>482</v>
      </c>
      <c r="E132" s="227" t="s">
        <v>346</v>
      </c>
      <c r="F132" s="228"/>
      <c r="G132" s="228">
        <v>4600</v>
      </c>
      <c r="H132" s="228"/>
      <c r="I132" s="228"/>
      <c r="J132" s="228"/>
      <c r="K132" s="228"/>
      <c r="L132" s="229">
        <f t="shared" si="1"/>
        <v>4600</v>
      </c>
      <c r="M132" s="230"/>
      <c r="N132" s="227"/>
      <c r="O132" s="231"/>
      <c r="P132" s="232"/>
      <c r="Q132" s="233"/>
      <c r="R132" s="234"/>
      <c r="S132" s="234"/>
      <c r="T132" s="235"/>
    </row>
    <row r="133" spans="1:20" ht="22.5">
      <c r="A133" s="224"/>
      <c r="B133" s="225"/>
      <c r="C133" s="226"/>
      <c r="D133" s="226" t="s">
        <v>483</v>
      </c>
      <c r="E133" s="227" t="s">
        <v>365</v>
      </c>
      <c r="F133" s="228"/>
      <c r="G133" s="228">
        <f>9000*1.2</f>
        <v>10800</v>
      </c>
      <c r="H133" s="228"/>
      <c r="I133" s="228"/>
      <c r="J133" s="228"/>
      <c r="K133" s="228"/>
      <c r="L133" s="229">
        <f t="shared" si="1"/>
        <v>10800</v>
      </c>
      <c r="M133" s="230"/>
      <c r="N133" s="227"/>
      <c r="O133" s="231"/>
      <c r="P133" s="232" t="s">
        <v>484</v>
      </c>
      <c r="Q133" s="233"/>
      <c r="R133" s="234"/>
      <c r="S133" s="234"/>
      <c r="T133" s="235"/>
    </row>
    <row r="134" spans="1:20" ht="12.75">
      <c r="A134" s="266"/>
      <c r="B134" s="267"/>
      <c r="C134" s="268"/>
      <c r="D134" s="268" t="s">
        <v>413</v>
      </c>
      <c r="E134" s="293" t="s">
        <v>343</v>
      </c>
      <c r="F134" s="270"/>
      <c r="G134" s="270"/>
      <c r="H134" s="270"/>
      <c r="I134" s="270">
        <v>2000</v>
      </c>
      <c r="J134" s="270">
        <v>89100</v>
      </c>
      <c r="K134" s="270"/>
      <c r="L134" s="271">
        <f t="shared" si="1"/>
        <v>91100</v>
      </c>
      <c r="M134" s="272"/>
      <c r="N134" s="293" t="s">
        <v>26</v>
      </c>
      <c r="O134" s="273"/>
      <c r="P134" s="274"/>
      <c r="Q134" s="275"/>
      <c r="R134" s="276"/>
      <c r="S134" s="276"/>
      <c r="T134" s="277"/>
    </row>
    <row r="135" spans="1:20" ht="12.75">
      <c r="A135" s="240"/>
      <c r="B135" s="241"/>
      <c r="C135" s="242"/>
      <c r="D135" s="242"/>
      <c r="E135" s="195"/>
      <c r="F135" s="243"/>
      <c r="G135" s="243"/>
      <c r="H135" s="243"/>
      <c r="I135" s="243"/>
      <c r="J135" s="243"/>
      <c r="K135" s="243"/>
      <c r="L135" s="244"/>
      <c r="M135" s="194">
        <f>SUM(L128:L134)</f>
        <v>176350</v>
      </c>
      <c r="N135" s="195"/>
      <c r="O135" s="196"/>
      <c r="P135" s="197"/>
      <c r="Q135" s="198">
        <v>176350</v>
      </c>
      <c r="R135" s="199"/>
      <c r="S135" s="199"/>
      <c r="T135" s="200">
        <f>SUM(Q135:S135)</f>
        <v>176350</v>
      </c>
    </row>
    <row r="136" spans="1:20" ht="12.75">
      <c r="A136" s="174" t="s">
        <v>168</v>
      </c>
      <c r="B136" s="175" t="s">
        <v>485</v>
      </c>
      <c r="C136" s="176"/>
      <c r="D136" s="176" t="s">
        <v>486</v>
      </c>
      <c r="E136" s="181" t="s">
        <v>365</v>
      </c>
      <c r="F136" s="178">
        <v>8000</v>
      </c>
      <c r="G136" s="178">
        <v>6800</v>
      </c>
      <c r="H136" s="178"/>
      <c r="I136" s="178"/>
      <c r="J136" s="178">
        <v>4000</v>
      </c>
      <c r="K136" s="178"/>
      <c r="L136" s="179">
        <f>SUM(F136:K136)</f>
        <v>18800</v>
      </c>
      <c r="M136" s="180"/>
      <c r="N136" s="181"/>
      <c r="O136" s="182"/>
      <c r="P136" s="183"/>
      <c r="Q136" s="184"/>
      <c r="R136" s="185"/>
      <c r="S136" s="185"/>
      <c r="T136" s="186"/>
    </row>
    <row r="137" spans="1:20" ht="90">
      <c r="A137" s="224"/>
      <c r="B137" s="225"/>
      <c r="C137" s="226"/>
      <c r="D137" s="226" t="s">
        <v>406</v>
      </c>
      <c r="E137" s="227" t="s">
        <v>365</v>
      </c>
      <c r="F137" s="228"/>
      <c r="G137" s="228">
        <f>3600*1.2</f>
        <v>4320</v>
      </c>
      <c r="H137" s="228"/>
      <c r="I137" s="228"/>
      <c r="J137" s="228"/>
      <c r="K137" s="228"/>
      <c r="L137" s="229">
        <f>SUM(F137:K137)</f>
        <v>4320</v>
      </c>
      <c r="M137" s="230"/>
      <c r="N137" s="227"/>
      <c r="O137" s="231" t="s">
        <v>407</v>
      </c>
      <c r="P137" s="232"/>
      <c r="Q137" s="233"/>
      <c r="R137" s="234"/>
      <c r="S137" s="234"/>
      <c r="T137" s="235"/>
    </row>
    <row r="138" spans="1:20" ht="168.75">
      <c r="A138" s="224"/>
      <c r="B138" s="225"/>
      <c r="C138" s="226"/>
      <c r="D138" s="226" t="s">
        <v>354</v>
      </c>
      <c r="E138" s="227" t="s">
        <v>365</v>
      </c>
      <c r="F138" s="228"/>
      <c r="G138" s="228">
        <f>3600*1.2</f>
        <v>4320</v>
      </c>
      <c r="H138" s="228"/>
      <c r="I138" s="228"/>
      <c r="J138" s="228"/>
      <c r="K138" s="228"/>
      <c r="L138" s="229">
        <f>SUM(F138:K138)</f>
        <v>4320</v>
      </c>
      <c r="M138" s="230"/>
      <c r="N138" s="227"/>
      <c r="O138" s="231" t="s">
        <v>443</v>
      </c>
      <c r="P138" s="232" t="s">
        <v>487</v>
      </c>
      <c r="Q138" s="233"/>
      <c r="R138" s="234"/>
      <c r="S138" s="234"/>
      <c r="T138" s="235"/>
    </row>
    <row r="139" spans="1:20" ht="12.75">
      <c r="A139" s="266"/>
      <c r="B139" s="267"/>
      <c r="C139" s="268"/>
      <c r="D139" s="268" t="s">
        <v>413</v>
      </c>
      <c r="E139" s="293" t="s">
        <v>343</v>
      </c>
      <c r="F139" s="270"/>
      <c r="G139" s="270"/>
      <c r="H139" s="270"/>
      <c r="I139" s="270">
        <v>12000</v>
      </c>
      <c r="J139" s="270">
        <v>15000</v>
      </c>
      <c r="K139" s="270"/>
      <c r="L139" s="271">
        <f>SUM(F139:K139)</f>
        <v>27000</v>
      </c>
      <c r="M139" s="272"/>
      <c r="N139" s="293" t="s">
        <v>26</v>
      </c>
      <c r="O139" s="273"/>
      <c r="P139" s="331"/>
      <c r="Q139" s="275"/>
      <c r="R139" s="276"/>
      <c r="S139" s="276"/>
      <c r="T139" s="277"/>
    </row>
    <row r="140" spans="1:20" ht="12.75">
      <c r="A140" s="266"/>
      <c r="B140" s="267"/>
      <c r="C140" s="268"/>
      <c r="D140" s="268" t="s">
        <v>440</v>
      </c>
      <c r="E140" s="293" t="s">
        <v>343</v>
      </c>
      <c r="F140" s="270"/>
      <c r="G140" s="270">
        <v>3000</v>
      </c>
      <c r="H140" s="270"/>
      <c r="I140" s="270"/>
      <c r="J140" s="270"/>
      <c r="K140" s="270"/>
      <c r="L140" s="271">
        <f>SUM(F140:K140)</f>
        <v>3000</v>
      </c>
      <c r="M140" s="272"/>
      <c r="N140" s="293"/>
      <c r="O140" s="273"/>
      <c r="P140" s="274"/>
      <c r="Q140" s="275"/>
      <c r="R140" s="276"/>
      <c r="S140" s="276"/>
      <c r="T140" s="277"/>
    </row>
    <row r="141" spans="1:20" ht="12.75">
      <c r="A141" s="240"/>
      <c r="B141" s="241"/>
      <c r="C141" s="242"/>
      <c r="D141" s="242"/>
      <c r="E141" s="195"/>
      <c r="F141" s="243"/>
      <c r="G141" s="243"/>
      <c r="H141" s="243"/>
      <c r="I141" s="243"/>
      <c r="J141" s="243"/>
      <c r="K141" s="243"/>
      <c r="L141" s="244"/>
      <c r="M141" s="194">
        <f>SUM(L137:L138)</f>
        <v>8640</v>
      </c>
      <c r="N141" s="195"/>
      <c r="O141" s="196"/>
      <c r="P141" s="197"/>
      <c r="Q141" s="198">
        <f>L139+L140+L136</f>
        <v>48800</v>
      </c>
      <c r="R141" s="199">
        <f>M141</f>
        <v>8640</v>
      </c>
      <c r="S141" s="199"/>
      <c r="T141" s="200">
        <f>SUM(Q141:S141)</f>
        <v>57440</v>
      </c>
    </row>
    <row r="142" spans="1:20" ht="12.75">
      <c r="A142" s="165"/>
      <c r="B142" s="166" t="s">
        <v>488</v>
      </c>
      <c r="C142" s="167"/>
      <c r="D142" s="167"/>
      <c r="E142" s="168"/>
      <c r="F142" s="169"/>
      <c r="G142" s="169"/>
      <c r="H142" s="169"/>
      <c r="I142" s="169"/>
      <c r="J142" s="169"/>
      <c r="K142" s="169"/>
      <c r="L142" s="170"/>
      <c r="M142" s="261"/>
      <c r="N142" s="252"/>
      <c r="O142" s="262"/>
      <c r="P142" s="263"/>
      <c r="Q142" s="255"/>
      <c r="R142" s="256"/>
      <c r="S142" s="256"/>
      <c r="T142" s="257"/>
    </row>
    <row r="143" spans="1:20" ht="25.5">
      <c r="A143" s="174" t="s">
        <v>171</v>
      </c>
      <c r="B143" s="175" t="s">
        <v>489</v>
      </c>
      <c r="C143" s="329"/>
      <c r="D143" s="329" t="s">
        <v>490</v>
      </c>
      <c r="E143" s="181" t="s">
        <v>491</v>
      </c>
      <c r="F143" s="178"/>
      <c r="G143" s="178">
        <f>3*2000</f>
        <v>6000</v>
      </c>
      <c r="H143" s="178"/>
      <c r="I143" s="178"/>
      <c r="J143" s="178"/>
      <c r="K143" s="178"/>
      <c r="L143" s="179">
        <f>SUM(F143:K143)</f>
        <v>6000</v>
      </c>
      <c r="M143" s="179"/>
      <c r="N143" s="332"/>
      <c r="O143" s="333" t="s">
        <v>492</v>
      </c>
      <c r="P143" s="183"/>
      <c r="Q143" s="184"/>
      <c r="R143" s="185"/>
      <c r="S143" s="185"/>
      <c r="T143" s="186"/>
    </row>
    <row r="144" spans="1:20" ht="12.75">
      <c r="A144" s="240"/>
      <c r="B144" s="241"/>
      <c r="C144" s="334"/>
      <c r="D144" s="334"/>
      <c r="E144" s="195"/>
      <c r="F144" s="243"/>
      <c r="G144" s="243"/>
      <c r="H144" s="243"/>
      <c r="I144" s="243"/>
      <c r="J144" s="243"/>
      <c r="K144" s="243"/>
      <c r="L144" s="244"/>
      <c r="M144" s="194">
        <f>SUM(L143)</f>
        <v>6000</v>
      </c>
      <c r="N144" s="335"/>
      <c r="O144" s="336"/>
      <c r="P144" s="197"/>
      <c r="Q144" s="198">
        <v>6000</v>
      </c>
      <c r="R144" s="199">
        <v>0</v>
      </c>
      <c r="S144" s="199"/>
      <c r="T144" s="200">
        <f>SUM(Q144:S144)</f>
        <v>6000</v>
      </c>
    </row>
    <row r="145" spans="1:20" ht="101.25">
      <c r="A145" s="208" t="s">
        <v>173</v>
      </c>
      <c r="B145" s="209" t="s">
        <v>493</v>
      </c>
      <c r="C145" s="337"/>
      <c r="D145" s="337" t="s">
        <v>388</v>
      </c>
      <c r="E145" s="211" t="s">
        <v>466</v>
      </c>
      <c r="F145" s="212"/>
      <c r="G145" s="212">
        <f>650*4</f>
        <v>2600</v>
      </c>
      <c r="H145" s="212"/>
      <c r="I145" s="212"/>
      <c r="J145" s="212"/>
      <c r="K145" s="212"/>
      <c r="L145" s="214">
        <f>SUM(F145:K145)</f>
        <v>2600</v>
      </c>
      <c r="M145" s="215"/>
      <c r="N145" s="310"/>
      <c r="O145" s="311" t="s">
        <v>389</v>
      </c>
      <c r="P145" s="217"/>
      <c r="Q145" s="218"/>
      <c r="R145" s="219"/>
      <c r="S145" s="219"/>
      <c r="T145" s="220"/>
    </row>
    <row r="146" spans="1:20" ht="56.25">
      <c r="A146" s="224"/>
      <c r="B146" s="225"/>
      <c r="C146" s="282"/>
      <c r="D146" s="282" t="s">
        <v>380</v>
      </c>
      <c r="E146" s="227" t="s">
        <v>346</v>
      </c>
      <c r="F146" s="228"/>
      <c r="G146" s="228">
        <v>2900</v>
      </c>
      <c r="H146" s="228"/>
      <c r="I146" s="228"/>
      <c r="J146" s="228"/>
      <c r="K146" s="228"/>
      <c r="L146" s="229">
        <f>SUM(F146:K146)</f>
        <v>2900</v>
      </c>
      <c r="M146" s="230"/>
      <c r="N146" s="227"/>
      <c r="O146" s="231" t="s">
        <v>381</v>
      </c>
      <c r="P146" s="232"/>
      <c r="Q146" s="233"/>
      <c r="R146" s="234"/>
      <c r="S146" s="234"/>
      <c r="T146" s="235"/>
    </row>
    <row r="147" spans="1:20" ht="22.5">
      <c r="A147" s="224"/>
      <c r="B147" s="225"/>
      <c r="C147" s="226"/>
      <c r="D147" s="226" t="s">
        <v>390</v>
      </c>
      <c r="E147" s="227" t="s">
        <v>346</v>
      </c>
      <c r="F147" s="228"/>
      <c r="G147" s="228">
        <v>1700</v>
      </c>
      <c r="H147" s="228"/>
      <c r="I147" s="228"/>
      <c r="J147" s="228"/>
      <c r="K147" s="228"/>
      <c r="L147" s="229">
        <f>SUM(F147:K147)</f>
        <v>1700</v>
      </c>
      <c r="M147" s="230"/>
      <c r="N147" s="312"/>
      <c r="O147" s="313" t="s">
        <v>494</v>
      </c>
      <c r="P147" s="232"/>
      <c r="Q147" s="233"/>
      <c r="R147" s="234"/>
      <c r="S147" s="234"/>
      <c r="T147" s="235"/>
    </row>
    <row r="148" spans="1:20" ht="12.75">
      <c r="A148" s="240"/>
      <c r="B148" s="241"/>
      <c r="C148" s="242"/>
      <c r="D148" s="242"/>
      <c r="E148" s="195"/>
      <c r="F148" s="243"/>
      <c r="G148" s="243"/>
      <c r="H148" s="243"/>
      <c r="I148" s="243"/>
      <c r="J148" s="243"/>
      <c r="K148" s="243"/>
      <c r="L148" s="244"/>
      <c r="M148" s="194">
        <f>SUM(L145:L147)</f>
        <v>7200</v>
      </c>
      <c r="N148" s="195"/>
      <c r="O148" s="196"/>
      <c r="P148" s="197"/>
      <c r="Q148" s="198"/>
      <c r="R148" s="199">
        <v>7200</v>
      </c>
      <c r="S148" s="199"/>
      <c r="T148" s="200">
        <f>SUM(Q148:S148)</f>
        <v>7200</v>
      </c>
    </row>
    <row r="149" spans="1:20" ht="38.25">
      <c r="A149" s="174" t="s">
        <v>175</v>
      </c>
      <c r="B149" s="175" t="s">
        <v>495</v>
      </c>
      <c r="C149" s="176"/>
      <c r="D149" s="176" t="s">
        <v>496</v>
      </c>
      <c r="E149" s="181" t="s">
        <v>394</v>
      </c>
      <c r="F149" s="178">
        <v>700</v>
      </c>
      <c r="G149" s="178"/>
      <c r="H149" s="178">
        <v>150</v>
      </c>
      <c r="I149" s="178">
        <v>700</v>
      </c>
      <c r="J149" s="178">
        <v>700</v>
      </c>
      <c r="K149" s="178"/>
      <c r="L149" s="179">
        <f>SUM(F149:K149)</f>
        <v>2250</v>
      </c>
      <c r="M149" s="180"/>
      <c r="N149" s="181"/>
      <c r="O149" s="182"/>
      <c r="P149" s="183"/>
      <c r="Q149" s="184"/>
      <c r="R149" s="185"/>
      <c r="S149" s="185"/>
      <c r="T149" s="186"/>
    </row>
    <row r="150" spans="1:20" ht="12.75">
      <c r="A150" s="240"/>
      <c r="B150" s="241"/>
      <c r="C150" s="242"/>
      <c r="D150" s="242"/>
      <c r="E150" s="195"/>
      <c r="F150" s="243"/>
      <c r="G150" s="243"/>
      <c r="H150" s="243"/>
      <c r="I150" s="243"/>
      <c r="J150" s="243"/>
      <c r="K150" s="243"/>
      <c r="L150" s="244"/>
      <c r="M150" s="194">
        <f>SUM(L149)</f>
        <v>2250</v>
      </c>
      <c r="N150" s="195"/>
      <c r="O150" s="196"/>
      <c r="P150" s="197"/>
      <c r="Q150" s="198">
        <v>2250</v>
      </c>
      <c r="R150" s="199"/>
      <c r="S150" s="199">
        <v>0</v>
      </c>
      <c r="T150" s="200">
        <f>SUM(Q150:S150)</f>
        <v>2250</v>
      </c>
    </row>
    <row r="151" spans="1:20" ht="38.25">
      <c r="A151" s="174" t="s">
        <v>177</v>
      </c>
      <c r="B151" s="175" t="s">
        <v>497</v>
      </c>
      <c r="C151" s="176"/>
      <c r="D151" s="176" t="s">
        <v>497</v>
      </c>
      <c r="E151" s="181" t="s">
        <v>343</v>
      </c>
      <c r="F151" s="178"/>
      <c r="G151" s="178">
        <v>2000</v>
      </c>
      <c r="H151" s="178"/>
      <c r="I151" s="178"/>
      <c r="J151" s="178"/>
      <c r="K151" s="178"/>
      <c r="L151" s="179">
        <f>SUM(F151:K151)</f>
        <v>2000</v>
      </c>
      <c r="M151" s="180"/>
      <c r="N151" s="181"/>
      <c r="O151" s="182"/>
      <c r="P151" s="183"/>
      <c r="Q151" s="184"/>
      <c r="R151" s="185"/>
      <c r="S151" s="185"/>
      <c r="T151" s="186"/>
    </row>
    <row r="152" spans="1:20" ht="12.75">
      <c r="A152" s="240"/>
      <c r="B152" s="241"/>
      <c r="C152" s="242"/>
      <c r="D152" s="242"/>
      <c r="E152" s="195"/>
      <c r="F152" s="243"/>
      <c r="G152" s="243"/>
      <c r="H152" s="243"/>
      <c r="I152" s="243"/>
      <c r="J152" s="243"/>
      <c r="K152" s="243"/>
      <c r="L152" s="244"/>
      <c r="M152" s="194">
        <f>SUM(L151)</f>
        <v>2000</v>
      </c>
      <c r="N152" s="195"/>
      <c r="O152" s="196"/>
      <c r="P152" s="197"/>
      <c r="Q152" s="198">
        <v>2000</v>
      </c>
      <c r="R152" s="199">
        <v>0</v>
      </c>
      <c r="S152" s="199"/>
      <c r="T152" s="200">
        <f>SUM(Q152:S152)</f>
        <v>2000</v>
      </c>
    </row>
    <row r="153" spans="1:20" ht="25.5">
      <c r="A153" s="174" t="s">
        <v>179</v>
      </c>
      <c r="B153" s="175" t="s">
        <v>498</v>
      </c>
      <c r="C153" s="176"/>
      <c r="D153" s="176" t="s">
        <v>397</v>
      </c>
      <c r="E153" s="181" t="s">
        <v>343</v>
      </c>
      <c r="F153" s="178">
        <v>107760</v>
      </c>
      <c r="G153" s="178">
        <v>15000</v>
      </c>
      <c r="H153" s="178"/>
      <c r="I153" s="178"/>
      <c r="J153" s="178">
        <v>2000</v>
      </c>
      <c r="K153" s="178"/>
      <c r="L153" s="179">
        <f>SUM(F153:K153)</f>
        <v>124760</v>
      </c>
      <c r="M153" s="180"/>
      <c r="N153" s="181"/>
      <c r="O153" s="182"/>
      <c r="P153" s="183"/>
      <c r="Q153" s="184"/>
      <c r="R153" s="185"/>
      <c r="S153" s="185"/>
      <c r="T153" s="186"/>
    </row>
    <row r="154" spans="1:20" ht="78.75">
      <c r="A154" s="224"/>
      <c r="B154" s="225"/>
      <c r="C154" s="226"/>
      <c r="D154" s="226" t="s">
        <v>499</v>
      </c>
      <c r="E154" s="227" t="s">
        <v>500</v>
      </c>
      <c r="F154" s="228"/>
      <c r="G154" s="228">
        <f>26000*1.2</f>
        <v>31200</v>
      </c>
      <c r="H154" s="228"/>
      <c r="I154" s="228"/>
      <c r="J154" s="228"/>
      <c r="K154" s="228"/>
      <c r="L154" s="229">
        <f>SUM(F154:K154)</f>
        <v>31200</v>
      </c>
      <c r="M154" s="230"/>
      <c r="N154" s="227"/>
      <c r="O154" s="231" t="s">
        <v>501</v>
      </c>
      <c r="P154" s="232" t="s">
        <v>502</v>
      </c>
      <c r="Q154" s="233"/>
      <c r="R154" s="234"/>
      <c r="S154" s="234"/>
      <c r="T154" s="235"/>
    </row>
    <row r="155" spans="1:20" ht="168.75">
      <c r="A155" s="224"/>
      <c r="B155" s="225"/>
      <c r="C155" s="226"/>
      <c r="D155" s="226" t="s">
        <v>354</v>
      </c>
      <c r="E155" s="227" t="s">
        <v>500</v>
      </c>
      <c r="F155" s="228"/>
      <c r="G155" s="228">
        <f>1800*7</f>
        <v>12600</v>
      </c>
      <c r="H155" s="228"/>
      <c r="I155" s="228"/>
      <c r="J155" s="228"/>
      <c r="K155" s="228"/>
      <c r="L155" s="229">
        <f>SUM(F155:K155)</f>
        <v>12600</v>
      </c>
      <c r="M155" s="230"/>
      <c r="N155" s="227"/>
      <c r="O155" s="231" t="s">
        <v>443</v>
      </c>
      <c r="P155" s="232" t="s">
        <v>503</v>
      </c>
      <c r="Q155" s="233"/>
      <c r="R155" s="234"/>
      <c r="S155" s="234"/>
      <c r="T155" s="235"/>
    </row>
    <row r="156" spans="1:20" ht="12.75">
      <c r="A156" s="266"/>
      <c r="B156" s="267"/>
      <c r="C156" s="268"/>
      <c r="D156" s="268" t="s">
        <v>413</v>
      </c>
      <c r="E156" s="293" t="s">
        <v>343</v>
      </c>
      <c r="F156" s="270"/>
      <c r="G156" s="270"/>
      <c r="H156" s="270"/>
      <c r="I156" s="270"/>
      <c r="J156" s="270">
        <v>199700</v>
      </c>
      <c r="K156" s="270"/>
      <c r="L156" s="271">
        <f>SUM(F156:K156)</f>
        <v>199700</v>
      </c>
      <c r="M156" s="272"/>
      <c r="N156" s="293" t="s">
        <v>26</v>
      </c>
      <c r="O156" s="273"/>
      <c r="P156" s="274"/>
      <c r="Q156" s="275"/>
      <c r="R156" s="276"/>
      <c r="S156" s="276"/>
      <c r="T156" s="277"/>
    </row>
    <row r="157" spans="1:20" ht="12.75">
      <c r="A157" s="240"/>
      <c r="B157" s="241"/>
      <c r="C157" s="242"/>
      <c r="D157" s="242"/>
      <c r="E157" s="195"/>
      <c r="F157" s="243"/>
      <c r="G157" s="243"/>
      <c r="H157" s="243"/>
      <c r="I157" s="243"/>
      <c r="J157" s="243"/>
      <c r="K157" s="243"/>
      <c r="L157" s="244"/>
      <c r="M157" s="194">
        <f>SUM(L154:L155)</f>
        <v>43800</v>
      </c>
      <c r="N157" s="195"/>
      <c r="O157" s="196"/>
      <c r="P157" s="197"/>
      <c r="Q157" s="198">
        <f>L156+L153</f>
        <v>324460</v>
      </c>
      <c r="R157" s="199">
        <f>M157</f>
        <v>43800</v>
      </c>
      <c r="S157" s="199"/>
      <c r="T157" s="200">
        <f>SUM(Q157:S157)</f>
        <v>368260</v>
      </c>
    </row>
    <row r="158" spans="1:20" ht="25.5">
      <c r="A158" s="174" t="s">
        <v>182</v>
      </c>
      <c r="B158" s="175" t="s">
        <v>504</v>
      </c>
      <c r="C158" s="176"/>
      <c r="D158" s="176" t="s">
        <v>440</v>
      </c>
      <c r="E158" s="181" t="s">
        <v>343</v>
      </c>
      <c r="F158" s="178">
        <v>12000</v>
      </c>
      <c r="G158" s="178">
        <v>2000</v>
      </c>
      <c r="H158" s="178"/>
      <c r="I158" s="178"/>
      <c r="J158" s="178">
        <v>500</v>
      </c>
      <c r="K158" s="178"/>
      <c r="L158" s="179">
        <f>SUM(F158:K158)</f>
        <v>14500</v>
      </c>
      <c r="M158" s="180"/>
      <c r="N158" s="181"/>
      <c r="O158" s="182"/>
      <c r="P158" s="183"/>
      <c r="Q158" s="184"/>
      <c r="R158" s="185"/>
      <c r="S158" s="185"/>
      <c r="T158" s="186"/>
    </row>
    <row r="159" spans="1:20" ht="90">
      <c r="A159" s="224"/>
      <c r="B159" s="225"/>
      <c r="C159" s="226"/>
      <c r="D159" s="226" t="s">
        <v>505</v>
      </c>
      <c r="E159" s="227" t="s">
        <v>346</v>
      </c>
      <c r="F159" s="228"/>
      <c r="G159" s="228">
        <f>7200*1.2</f>
        <v>8640</v>
      </c>
      <c r="H159" s="228"/>
      <c r="I159" s="228"/>
      <c r="J159" s="228"/>
      <c r="K159" s="228"/>
      <c r="L159" s="229">
        <f>SUM(F159:K159)</f>
        <v>8640</v>
      </c>
      <c r="M159" s="230"/>
      <c r="N159" s="227"/>
      <c r="O159" s="231" t="s">
        <v>506</v>
      </c>
      <c r="P159" s="232" t="s">
        <v>507</v>
      </c>
      <c r="Q159" s="233"/>
      <c r="R159" s="234"/>
      <c r="S159" s="234"/>
      <c r="T159" s="235"/>
    </row>
    <row r="160" spans="1:20" ht="168.75">
      <c r="A160" s="224"/>
      <c r="B160" s="225"/>
      <c r="C160" s="226"/>
      <c r="D160" s="226" t="s">
        <v>354</v>
      </c>
      <c r="E160" s="227" t="s">
        <v>346</v>
      </c>
      <c r="F160" s="228"/>
      <c r="G160" s="228">
        <f>1800*1.2</f>
        <v>2160</v>
      </c>
      <c r="H160" s="228"/>
      <c r="I160" s="228"/>
      <c r="J160" s="228"/>
      <c r="K160" s="228"/>
      <c r="L160" s="229">
        <f>SUM(F160:K160)</f>
        <v>2160</v>
      </c>
      <c r="M160" s="230"/>
      <c r="N160" s="227"/>
      <c r="O160" s="231" t="s">
        <v>443</v>
      </c>
      <c r="P160" s="232" t="s">
        <v>508</v>
      </c>
      <c r="Q160" s="233"/>
      <c r="R160" s="234"/>
      <c r="S160" s="234"/>
      <c r="T160" s="235"/>
    </row>
    <row r="161" spans="1:20" ht="12.75">
      <c r="A161" s="266"/>
      <c r="B161" s="267"/>
      <c r="C161" s="268"/>
      <c r="D161" s="268" t="s">
        <v>413</v>
      </c>
      <c r="E161" s="293" t="s">
        <v>343</v>
      </c>
      <c r="F161" s="270"/>
      <c r="G161" s="270"/>
      <c r="H161" s="270"/>
      <c r="I161" s="270"/>
      <c r="J161" s="270">
        <v>10000</v>
      </c>
      <c r="K161" s="270"/>
      <c r="L161" s="271">
        <f>SUM(F161:K161)</f>
        <v>10000</v>
      </c>
      <c r="M161" s="272"/>
      <c r="N161" s="293" t="s">
        <v>26</v>
      </c>
      <c r="O161" s="273"/>
      <c r="P161" s="274"/>
      <c r="Q161" s="275"/>
      <c r="R161" s="276"/>
      <c r="S161" s="276"/>
      <c r="T161" s="277"/>
    </row>
    <row r="162" spans="1:20" ht="12.75">
      <c r="A162" s="240"/>
      <c r="B162" s="241"/>
      <c r="C162" s="242"/>
      <c r="D162" s="242"/>
      <c r="E162" s="195"/>
      <c r="F162" s="243"/>
      <c r="G162" s="243"/>
      <c r="H162" s="243"/>
      <c r="I162" s="243"/>
      <c r="J162" s="243"/>
      <c r="K162" s="243"/>
      <c r="L162" s="244"/>
      <c r="M162" s="194">
        <f>SUM(L159:L160)</f>
        <v>10800</v>
      </c>
      <c r="N162" s="195"/>
      <c r="O162" s="196"/>
      <c r="P162" s="197"/>
      <c r="Q162" s="198">
        <f>L161+L158</f>
        <v>24500</v>
      </c>
      <c r="R162" s="199">
        <f>M162</f>
        <v>10800</v>
      </c>
      <c r="S162" s="199"/>
      <c r="T162" s="200">
        <f>SUM(Q162:S162)</f>
        <v>35300</v>
      </c>
    </row>
    <row r="163" spans="1:20" ht="38.25">
      <c r="A163" s="174" t="s">
        <v>185</v>
      </c>
      <c r="B163" s="175" t="s">
        <v>509</v>
      </c>
      <c r="C163" s="176"/>
      <c r="D163" s="176" t="s">
        <v>397</v>
      </c>
      <c r="E163" s="181" t="s">
        <v>343</v>
      </c>
      <c r="F163" s="178">
        <v>70000</v>
      </c>
      <c r="G163" s="178">
        <v>15000</v>
      </c>
      <c r="H163" s="178"/>
      <c r="I163" s="178"/>
      <c r="J163" s="178">
        <v>500</v>
      </c>
      <c r="K163" s="178"/>
      <c r="L163" s="179">
        <f>SUM(F163:K163)</f>
        <v>85500</v>
      </c>
      <c r="M163" s="180"/>
      <c r="N163" s="181"/>
      <c r="O163" s="182"/>
      <c r="P163" s="183"/>
      <c r="Q163" s="184"/>
      <c r="R163" s="185"/>
      <c r="S163" s="185"/>
      <c r="T163" s="186"/>
    </row>
    <row r="164" spans="1:20" ht="78.75">
      <c r="A164" s="224"/>
      <c r="B164" s="225"/>
      <c r="C164" s="226"/>
      <c r="D164" s="226" t="s">
        <v>510</v>
      </c>
      <c r="E164" s="227" t="s">
        <v>346</v>
      </c>
      <c r="F164" s="228"/>
      <c r="G164" s="228">
        <v>5900</v>
      </c>
      <c r="H164" s="228"/>
      <c r="I164" s="228"/>
      <c r="J164" s="228"/>
      <c r="K164" s="228"/>
      <c r="L164" s="229">
        <f>SUM(F164:K164)</f>
        <v>5900</v>
      </c>
      <c r="M164" s="230"/>
      <c r="N164" s="338"/>
      <c r="O164" s="339" t="s">
        <v>511</v>
      </c>
      <c r="P164" s="232">
        <v>28172800892</v>
      </c>
      <c r="Q164" s="233"/>
      <c r="R164" s="234"/>
      <c r="S164" s="234"/>
      <c r="T164" s="235"/>
    </row>
    <row r="165" spans="1:20" ht="168.75">
      <c r="A165" s="224"/>
      <c r="B165" s="225"/>
      <c r="C165" s="226"/>
      <c r="D165" s="226" t="s">
        <v>354</v>
      </c>
      <c r="E165" s="227" t="s">
        <v>346</v>
      </c>
      <c r="F165" s="228"/>
      <c r="G165" s="228">
        <v>2160</v>
      </c>
      <c r="H165" s="228"/>
      <c r="I165" s="228"/>
      <c r="J165" s="228"/>
      <c r="K165" s="228"/>
      <c r="L165" s="229">
        <f>SUM(F165:K165)</f>
        <v>2160</v>
      </c>
      <c r="M165" s="230"/>
      <c r="N165" s="227"/>
      <c r="O165" s="231" t="s">
        <v>443</v>
      </c>
      <c r="P165" s="340" t="s">
        <v>512</v>
      </c>
      <c r="Q165" s="233"/>
      <c r="R165" s="234"/>
      <c r="S165" s="234"/>
      <c r="T165" s="235"/>
    </row>
    <row r="166" spans="1:20" ht="56.25">
      <c r="A166" s="224"/>
      <c r="B166" s="225"/>
      <c r="C166" s="226"/>
      <c r="D166" s="226" t="s">
        <v>411</v>
      </c>
      <c r="E166" s="227" t="s">
        <v>346</v>
      </c>
      <c r="F166" s="228"/>
      <c r="G166" s="228">
        <v>3500</v>
      </c>
      <c r="H166" s="228"/>
      <c r="I166" s="228"/>
      <c r="J166" s="228"/>
      <c r="K166" s="228"/>
      <c r="L166" s="229">
        <f>SUM(F166:K166)</f>
        <v>3500</v>
      </c>
      <c r="M166" s="230"/>
      <c r="N166" s="227"/>
      <c r="O166" s="231" t="s">
        <v>412</v>
      </c>
      <c r="P166" s="232"/>
      <c r="Q166" s="233"/>
      <c r="R166" s="234"/>
      <c r="S166" s="234"/>
      <c r="T166" s="235"/>
    </row>
    <row r="167" spans="1:20" ht="12.75">
      <c r="A167" s="266"/>
      <c r="B167" s="267"/>
      <c r="C167" s="268"/>
      <c r="D167" s="268" t="s">
        <v>413</v>
      </c>
      <c r="E167" s="293" t="s">
        <v>343</v>
      </c>
      <c r="F167" s="270"/>
      <c r="G167" s="270"/>
      <c r="H167" s="270"/>
      <c r="I167" s="270">
        <v>4000</v>
      </c>
      <c r="J167" s="270">
        <v>24000</v>
      </c>
      <c r="K167" s="270"/>
      <c r="L167" s="271">
        <f>SUM(F167:K167)</f>
        <v>28000</v>
      </c>
      <c r="M167" s="272"/>
      <c r="N167" s="293" t="s">
        <v>26</v>
      </c>
      <c r="O167" s="273"/>
      <c r="P167" s="274"/>
      <c r="Q167" s="275"/>
      <c r="R167" s="276"/>
      <c r="S167" s="276"/>
      <c r="T167" s="277"/>
    </row>
    <row r="168" spans="1:20" ht="12.75">
      <c r="A168" s="240"/>
      <c r="B168" s="241"/>
      <c r="C168" s="242"/>
      <c r="D168" s="242"/>
      <c r="E168" s="195"/>
      <c r="F168" s="243"/>
      <c r="G168" s="243"/>
      <c r="H168" s="243"/>
      <c r="I168" s="243"/>
      <c r="J168" s="243"/>
      <c r="K168" s="243"/>
      <c r="L168" s="244"/>
      <c r="M168" s="194">
        <f>SUM(L164:L166)</f>
        <v>11560</v>
      </c>
      <c r="N168" s="195"/>
      <c r="O168" s="196"/>
      <c r="P168" s="197"/>
      <c r="Q168" s="198">
        <f>L167+L163</f>
        <v>113500</v>
      </c>
      <c r="R168" s="199">
        <f>M168</f>
        <v>11560</v>
      </c>
      <c r="S168" s="199"/>
      <c r="T168" s="200">
        <f>SUM(Q168:S168)</f>
        <v>125060</v>
      </c>
    </row>
    <row r="169" spans="1:20" ht="38.25">
      <c r="A169" s="174" t="s">
        <v>186</v>
      </c>
      <c r="B169" s="175" t="s">
        <v>513</v>
      </c>
      <c r="C169" s="176"/>
      <c r="D169" s="176" t="s">
        <v>397</v>
      </c>
      <c r="E169" s="181" t="s">
        <v>343</v>
      </c>
      <c r="F169" s="178">
        <v>60000</v>
      </c>
      <c r="G169" s="178">
        <v>15000</v>
      </c>
      <c r="H169" s="178"/>
      <c r="I169" s="178"/>
      <c r="J169" s="178">
        <v>1500</v>
      </c>
      <c r="K169" s="178"/>
      <c r="L169" s="179">
        <f>SUM(F169:K169)</f>
        <v>76500</v>
      </c>
      <c r="M169" s="180"/>
      <c r="N169" s="181"/>
      <c r="O169" s="182"/>
      <c r="P169" s="183"/>
      <c r="Q169" s="184"/>
      <c r="R169" s="185"/>
      <c r="S169" s="185"/>
      <c r="T169" s="186"/>
    </row>
    <row r="170" spans="1:20" ht="90">
      <c r="A170" s="224"/>
      <c r="B170" s="225"/>
      <c r="C170" s="226"/>
      <c r="D170" s="226" t="s">
        <v>406</v>
      </c>
      <c r="E170" s="227" t="s">
        <v>514</v>
      </c>
      <c r="F170" s="228"/>
      <c r="G170" s="228">
        <f>1800*6*1.2</f>
        <v>12960</v>
      </c>
      <c r="H170" s="228"/>
      <c r="I170" s="228"/>
      <c r="J170" s="228"/>
      <c r="K170" s="228"/>
      <c r="L170" s="229">
        <f>SUM(F170:K170)</f>
        <v>12960</v>
      </c>
      <c r="M170" s="230"/>
      <c r="N170" s="227"/>
      <c r="O170" s="231" t="s">
        <v>407</v>
      </c>
      <c r="P170" s="232"/>
      <c r="Q170" s="233"/>
      <c r="R170" s="234"/>
      <c r="S170" s="234"/>
      <c r="T170" s="235"/>
    </row>
    <row r="171" spans="1:20" ht="168.75">
      <c r="A171" s="224"/>
      <c r="B171" s="225"/>
      <c r="C171" s="226"/>
      <c r="D171" s="226" t="s">
        <v>354</v>
      </c>
      <c r="E171" s="227" t="s">
        <v>514</v>
      </c>
      <c r="F171" s="228"/>
      <c r="G171" s="228">
        <f>1800*6</f>
        <v>10800</v>
      </c>
      <c r="H171" s="228"/>
      <c r="I171" s="228"/>
      <c r="J171" s="228"/>
      <c r="K171" s="228"/>
      <c r="L171" s="229">
        <f>SUM(F171:K171)</f>
        <v>10800</v>
      </c>
      <c r="M171" s="230"/>
      <c r="N171" s="227"/>
      <c r="O171" s="231" t="s">
        <v>443</v>
      </c>
      <c r="P171" s="340" t="s">
        <v>515</v>
      </c>
      <c r="Q171" s="233"/>
      <c r="R171" s="234"/>
      <c r="S171" s="234"/>
      <c r="T171" s="235"/>
    </row>
    <row r="172" spans="1:20" ht="12.75">
      <c r="A172" s="266"/>
      <c r="B172" s="267"/>
      <c r="C172" s="268"/>
      <c r="D172" s="268" t="s">
        <v>413</v>
      </c>
      <c r="E172" s="293" t="s">
        <v>516</v>
      </c>
      <c r="F172" s="270"/>
      <c r="G172" s="270"/>
      <c r="H172" s="270">
        <v>9000</v>
      </c>
      <c r="I172" s="270">
        <v>1000</v>
      </c>
      <c r="J172" s="270">
        <v>29300</v>
      </c>
      <c r="K172" s="270"/>
      <c r="L172" s="271">
        <f>SUM(F172:K172)</f>
        <v>39300</v>
      </c>
      <c r="M172" s="272"/>
      <c r="N172" s="293" t="s">
        <v>26</v>
      </c>
      <c r="O172" s="273"/>
      <c r="P172" s="331" t="s">
        <v>517</v>
      </c>
      <c r="Q172" s="275"/>
      <c r="R172" s="276"/>
      <c r="S172" s="276"/>
      <c r="T172" s="277"/>
    </row>
    <row r="173" spans="1:20" ht="12.75">
      <c r="A173" s="327"/>
      <c r="B173" s="328"/>
      <c r="C173" s="242"/>
      <c r="D173" s="242"/>
      <c r="E173" s="195"/>
      <c r="F173" s="243"/>
      <c r="G173" s="243"/>
      <c r="H173" s="243"/>
      <c r="I173" s="243"/>
      <c r="J173" s="243"/>
      <c r="K173" s="243"/>
      <c r="L173" s="244"/>
      <c r="M173" s="194">
        <f>SUM(L170:L171)</f>
        <v>23760</v>
      </c>
      <c r="N173" s="195"/>
      <c r="O173" s="196"/>
      <c r="P173" s="197"/>
      <c r="Q173" s="198">
        <f>L169+L172</f>
        <v>115800</v>
      </c>
      <c r="R173" s="199">
        <f>M173</f>
        <v>23760</v>
      </c>
      <c r="S173" s="199"/>
      <c r="T173" s="200">
        <f>SUM(Q173:S173)</f>
        <v>139560</v>
      </c>
    </row>
    <row r="174" spans="1:20" ht="25.5">
      <c r="A174" s="283" t="s">
        <v>187</v>
      </c>
      <c r="B174" s="284" t="s">
        <v>518</v>
      </c>
      <c r="C174" s="176"/>
      <c r="D174" s="329" t="s">
        <v>471</v>
      </c>
      <c r="E174" s="181" t="s">
        <v>346</v>
      </c>
      <c r="F174" s="178">
        <f>50000*0.2</f>
        <v>10000</v>
      </c>
      <c r="G174" s="178"/>
      <c r="H174" s="178"/>
      <c r="I174" s="178"/>
      <c r="J174" s="178"/>
      <c r="K174" s="178"/>
      <c r="L174" s="179">
        <f>SUM(F174:K174)</f>
        <v>10000</v>
      </c>
      <c r="M174" s="180"/>
      <c r="N174" s="181"/>
      <c r="O174" s="288"/>
      <c r="P174" s="289" t="s">
        <v>519</v>
      </c>
      <c r="Q174" s="184"/>
      <c r="R174" s="185"/>
      <c r="S174" s="185"/>
      <c r="T174" s="186"/>
    </row>
    <row r="175" spans="1:20" ht="12.75">
      <c r="A175" s="327"/>
      <c r="B175" s="328"/>
      <c r="C175" s="242"/>
      <c r="D175" s="242"/>
      <c r="E175" s="195"/>
      <c r="F175" s="243"/>
      <c r="G175" s="243"/>
      <c r="H175" s="243"/>
      <c r="I175" s="243"/>
      <c r="J175" s="243"/>
      <c r="K175" s="243"/>
      <c r="L175" s="244"/>
      <c r="M175" s="194">
        <f>SUM(L174)</f>
        <v>10000</v>
      </c>
      <c r="N175" s="195"/>
      <c r="O175" s="196"/>
      <c r="P175" s="197"/>
      <c r="Q175" s="198">
        <v>10000</v>
      </c>
      <c r="R175" s="199">
        <v>0</v>
      </c>
      <c r="S175" s="199"/>
      <c r="T175" s="200">
        <f>SUM(Q175:S175)</f>
        <v>10000</v>
      </c>
    </row>
    <row r="176" spans="1:20" ht="12.75">
      <c r="A176" s="165"/>
      <c r="B176" s="166" t="s">
        <v>520</v>
      </c>
      <c r="C176" s="167"/>
      <c r="D176" s="167"/>
      <c r="E176" s="168"/>
      <c r="F176" s="169"/>
      <c r="G176" s="169"/>
      <c r="H176" s="169"/>
      <c r="I176" s="169"/>
      <c r="J176" s="169"/>
      <c r="K176" s="169"/>
      <c r="L176" s="170"/>
      <c r="M176" s="261"/>
      <c r="N176" s="252"/>
      <c r="O176" s="262"/>
      <c r="P176" s="263"/>
      <c r="Q176" s="264"/>
      <c r="R176" s="261"/>
      <c r="S176" s="261"/>
      <c r="T176" s="261"/>
    </row>
    <row r="177" spans="1:20" ht="101.25">
      <c r="A177" s="208" t="s">
        <v>188</v>
      </c>
      <c r="B177" s="209" t="s">
        <v>521</v>
      </c>
      <c r="C177" s="337"/>
      <c r="D177" s="337" t="s">
        <v>388</v>
      </c>
      <c r="E177" s="211" t="s">
        <v>491</v>
      </c>
      <c r="F177" s="212"/>
      <c r="G177" s="212">
        <f>650*3</f>
        <v>1950</v>
      </c>
      <c r="H177" s="212"/>
      <c r="I177" s="212"/>
      <c r="J177" s="212"/>
      <c r="K177" s="212"/>
      <c r="L177" s="214">
        <f>SUM(F177:K177)</f>
        <v>1950</v>
      </c>
      <c r="M177" s="215"/>
      <c r="N177" s="310"/>
      <c r="O177" s="311" t="s">
        <v>389</v>
      </c>
      <c r="P177" s="217"/>
      <c r="Q177" s="218"/>
      <c r="R177" s="219"/>
      <c r="S177" s="219"/>
      <c r="T177" s="220"/>
    </row>
    <row r="178" spans="1:20" ht="56.25">
      <c r="A178" s="224"/>
      <c r="B178" s="225"/>
      <c r="C178" s="341"/>
      <c r="D178" s="282" t="s">
        <v>380</v>
      </c>
      <c r="E178" s="227" t="s">
        <v>346</v>
      </c>
      <c r="F178" s="228"/>
      <c r="G178" s="228">
        <v>2000</v>
      </c>
      <c r="H178" s="228"/>
      <c r="I178" s="228"/>
      <c r="J178" s="228"/>
      <c r="K178" s="228"/>
      <c r="L178" s="229">
        <f>SUM(F178:K178)</f>
        <v>2000</v>
      </c>
      <c r="M178" s="230"/>
      <c r="N178" s="227"/>
      <c r="O178" s="231" t="s">
        <v>381</v>
      </c>
      <c r="P178" s="232"/>
      <c r="Q178" s="233"/>
      <c r="R178" s="234"/>
      <c r="S178" s="234"/>
      <c r="T178" s="235"/>
    </row>
    <row r="179" spans="1:20" ht="168.75">
      <c r="A179" s="224"/>
      <c r="B179" s="225"/>
      <c r="C179" s="226"/>
      <c r="D179" s="226" t="s">
        <v>354</v>
      </c>
      <c r="E179" s="227" t="s">
        <v>346</v>
      </c>
      <c r="F179" s="228"/>
      <c r="G179" s="228">
        <f>1800*1.2</f>
        <v>2160</v>
      </c>
      <c r="H179" s="228"/>
      <c r="I179" s="228"/>
      <c r="J179" s="228"/>
      <c r="K179" s="228"/>
      <c r="L179" s="229">
        <f>SUM(F179:K179)</f>
        <v>2160</v>
      </c>
      <c r="M179" s="230"/>
      <c r="N179" s="227"/>
      <c r="O179" s="231" t="s">
        <v>443</v>
      </c>
      <c r="P179" s="232" t="s">
        <v>522</v>
      </c>
      <c r="Q179" s="233"/>
      <c r="R179" s="234"/>
      <c r="S179" s="234"/>
      <c r="T179" s="235"/>
    </row>
    <row r="180" spans="1:20" ht="22.5">
      <c r="A180" s="224"/>
      <c r="B180" s="225"/>
      <c r="C180" s="226"/>
      <c r="D180" s="226" t="s">
        <v>390</v>
      </c>
      <c r="E180" s="227" t="s">
        <v>523</v>
      </c>
      <c r="F180" s="228"/>
      <c r="G180" s="228">
        <v>1700</v>
      </c>
      <c r="H180" s="228"/>
      <c r="I180" s="228"/>
      <c r="J180" s="228"/>
      <c r="K180" s="228"/>
      <c r="L180" s="229">
        <f>SUM(F180:K180)</f>
        <v>1700</v>
      </c>
      <c r="M180" s="230"/>
      <c r="N180" s="312"/>
      <c r="O180" s="313" t="s">
        <v>494</v>
      </c>
      <c r="P180" s="232"/>
      <c r="Q180" s="233"/>
      <c r="R180" s="234"/>
      <c r="S180" s="234"/>
      <c r="T180" s="235"/>
    </row>
    <row r="181" spans="1:20" ht="12.75">
      <c r="A181" s="266"/>
      <c r="B181" s="267"/>
      <c r="C181" s="268"/>
      <c r="D181" s="268" t="s">
        <v>440</v>
      </c>
      <c r="E181" s="293"/>
      <c r="F181" s="270"/>
      <c r="G181" s="270">
        <v>12840</v>
      </c>
      <c r="H181" s="270"/>
      <c r="I181" s="270"/>
      <c r="J181" s="270"/>
      <c r="K181" s="270"/>
      <c r="L181" s="271">
        <f>SUM(F181:K181)</f>
        <v>12840</v>
      </c>
      <c r="M181" s="272"/>
      <c r="N181" s="293"/>
      <c r="O181" s="273"/>
      <c r="P181" s="274"/>
      <c r="Q181" s="275"/>
      <c r="R181" s="276"/>
      <c r="S181" s="276"/>
      <c r="T181" s="277"/>
    </row>
    <row r="182" spans="1:20" ht="12.75">
      <c r="A182" s="240"/>
      <c r="B182" s="241"/>
      <c r="C182" s="242"/>
      <c r="D182" s="242"/>
      <c r="E182" s="195"/>
      <c r="F182" s="243"/>
      <c r="G182" s="243"/>
      <c r="H182" s="243"/>
      <c r="I182" s="243"/>
      <c r="J182" s="243"/>
      <c r="K182" s="243"/>
      <c r="L182" s="244"/>
      <c r="M182" s="194">
        <f>SUM(L177:L180)</f>
        <v>7810</v>
      </c>
      <c r="N182" s="195"/>
      <c r="O182" s="196"/>
      <c r="P182" s="197"/>
      <c r="Q182" s="198">
        <f>L181</f>
        <v>12840</v>
      </c>
      <c r="R182" s="199">
        <f>M182</f>
        <v>7810</v>
      </c>
      <c r="S182" s="199"/>
      <c r="T182" s="200">
        <f>SUM(Q182:S182)</f>
        <v>20650</v>
      </c>
    </row>
    <row r="183" spans="1:20" ht="38.25">
      <c r="A183" s="174" t="s">
        <v>192</v>
      </c>
      <c r="B183" s="175" t="s">
        <v>524</v>
      </c>
      <c r="C183" s="176"/>
      <c r="D183" s="176" t="s">
        <v>525</v>
      </c>
      <c r="E183" s="181" t="s">
        <v>394</v>
      </c>
      <c r="F183" s="178">
        <v>2000</v>
      </c>
      <c r="G183" s="178"/>
      <c r="H183" s="178">
        <v>500</v>
      </c>
      <c r="I183" s="178">
        <v>2000</v>
      </c>
      <c r="J183" s="178">
        <v>2000</v>
      </c>
      <c r="K183" s="178"/>
      <c r="L183" s="179">
        <f>SUM(F183:K183)</f>
        <v>6500</v>
      </c>
      <c r="M183" s="180"/>
      <c r="N183" s="181"/>
      <c r="O183" s="182"/>
      <c r="P183" s="183"/>
      <c r="Q183" s="184"/>
      <c r="R183" s="185"/>
      <c r="S183" s="185"/>
      <c r="T183" s="186"/>
    </row>
    <row r="184" spans="1:20" ht="12.75">
      <c r="A184" s="240"/>
      <c r="B184" s="241"/>
      <c r="C184" s="242"/>
      <c r="D184" s="242"/>
      <c r="E184" s="195"/>
      <c r="F184" s="243"/>
      <c r="G184" s="243"/>
      <c r="H184" s="243"/>
      <c r="I184" s="243"/>
      <c r="J184" s="243"/>
      <c r="K184" s="243"/>
      <c r="L184" s="244"/>
      <c r="M184" s="194">
        <f>SUM(L183)</f>
        <v>6500</v>
      </c>
      <c r="N184" s="195"/>
      <c r="O184" s="196"/>
      <c r="P184" s="197"/>
      <c r="Q184" s="198">
        <v>6500</v>
      </c>
      <c r="R184" s="199"/>
      <c r="S184" s="199">
        <v>0</v>
      </c>
      <c r="T184" s="200">
        <f>SUM(Q184:S184)</f>
        <v>6500</v>
      </c>
    </row>
    <row r="185" spans="1:20" ht="38.25">
      <c r="A185" s="174" t="s">
        <v>197</v>
      </c>
      <c r="B185" s="175" t="s">
        <v>526</v>
      </c>
      <c r="C185" s="176"/>
      <c r="D185" s="176" t="s">
        <v>527</v>
      </c>
      <c r="E185" s="181" t="s">
        <v>514</v>
      </c>
      <c r="F185" s="178">
        <v>12000</v>
      </c>
      <c r="G185" s="178"/>
      <c r="H185" s="178"/>
      <c r="I185" s="178"/>
      <c r="J185" s="178"/>
      <c r="K185" s="178"/>
      <c r="L185" s="179">
        <f>SUM(F185:K185)</f>
        <v>12000</v>
      </c>
      <c r="M185" s="180"/>
      <c r="N185" s="181"/>
      <c r="O185" s="182"/>
      <c r="P185" s="183"/>
      <c r="Q185" s="184"/>
      <c r="R185" s="185"/>
      <c r="S185" s="185"/>
      <c r="T185" s="186"/>
    </row>
    <row r="186" spans="1:20" ht="12.75">
      <c r="A186" s="240"/>
      <c r="B186" s="241"/>
      <c r="C186" s="242"/>
      <c r="D186" s="242"/>
      <c r="E186" s="195"/>
      <c r="F186" s="243"/>
      <c r="G186" s="243"/>
      <c r="H186" s="243"/>
      <c r="I186" s="243"/>
      <c r="J186" s="243"/>
      <c r="K186" s="243"/>
      <c r="L186" s="244"/>
      <c r="M186" s="194">
        <f>SUM(L185)</f>
        <v>12000</v>
      </c>
      <c r="N186" s="195"/>
      <c r="O186" s="196"/>
      <c r="P186" s="197"/>
      <c r="Q186" s="198">
        <v>12000</v>
      </c>
      <c r="R186" s="199">
        <v>0</v>
      </c>
      <c r="S186" s="199"/>
      <c r="T186" s="200">
        <f>SUM(Q186:S186)</f>
        <v>12000</v>
      </c>
    </row>
    <row r="187" spans="1:20" ht="25.5">
      <c r="A187" s="174" t="s">
        <v>528</v>
      </c>
      <c r="B187" s="175" t="s">
        <v>529</v>
      </c>
      <c r="C187" s="176"/>
      <c r="D187" s="176" t="s">
        <v>530</v>
      </c>
      <c r="E187" s="181" t="s">
        <v>531</v>
      </c>
      <c r="F187" s="178"/>
      <c r="G187" s="178">
        <v>3500</v>
      </c>
      <c r="H187" s="178"/>
      <c r="I187" s="178"/>
      <c r="J187" s="178"/>
      <c r="K187" s="178"/>
      <c r="L187" s="179">
        <f>SUM(F187:K187)</f>
        <v>3500</v>
      </c>
      <c r="M187" s="180"/>
      <c r="N187" s="181"/>
      <c r="O187" s="182"/>
      <c r="P187" s="183"/>
      <c r="Q187" s="184"/>
      <c r="R187" s="185"/>
      <c r="S187" s="185"/>
      <c r="T187" s="186"/>
    </row>
    <row r="188" spans="1:20" ht="12.75">
      <c r="A188" s="266"/>
      <c r="B188" s="267"/>
      <c r="C188" s="268"/>
      <c r="D188" s="268" t="s">
        <v>532</v>
      </c>
      <c r="E188" s="293"/>
      <c r="F188" s="270"/>
      <c r="G188" s="270">
        <v>3000</v>
      </c>
      <c r="H188" s="270"/>
      <c r="I188" s="270"/>
      <c r="J188" s="270"/>
      <c r="K188" s="270"/>
      <c r="L188" s="271">
        <f>SUM(F188:K188)</f>
        <v>3000</v>
      </c>
      <c r="M188" s="272"/>
      <c r="N188" s="293"/>
      <c r="O188" s="273"/>
      <c r="P188" s="274"/>
      <c r="Q188" s="275"/>
      <c r="R188" s="276"/>
      <c r="S188" s="276"/>
      <c r="T188" s="277"/>
    </row>
    <row r="189" spans="1:20" ht="12.75">
      <c r="A189" s="240"/>
      <c r="B189" s="241"/>
      <c r="C189" s="242"/>
      <c r="D189" s="242"/>
      <c r="E189" s="195"/>
      <c r="F189" s="243"/>
      <c r="G189" s="243"/>
      <c r="H189" s="243"/>
      <c r="I189" s="243"/>
      <c r="J189" s="243"/>
      <c r="K189" s="243"/>
      <c r="L189" s="244"/>
      <c r="M189" s="194">
        <f>SUM(L187:L188)</f>
        <v>6500</v>
      </c>
      <c r="N189" s="195"/>
      <c r="O189" s="196"/>
      <c r="P189" s="197"/>
      <c r="Q189" s="198">
        <v>6500</v>
      </c>
      <c r="R189" s="199">
        <v>0</v>
      </c>
      <c r="S189" s="199"/>
      <c r="T189" s="200">
        <f>SUM(Q189:S189)</f>
        <v>6500</v>
      </c>
    </row>
    <row r="190" spans="1:20" ht="25.5">
      <c r="A190" s="283" t="s">
        <v>533</v>
      </c>
      <c r="B190" s="284" t="s">
        <v>534</v>
      </c>
      <c r="C190" s="176"/>
      <c r="D190" s="176" t="s">
        <v>535</v>
      </c>
      <c r="E190" s="181" t="s">
        <v>343</v>
      </c>
      <c r="F190" s="178"/>
      <c r="G190" s="178">
        <v>2500</v>
      </c>
      <c r="H190" s="178"/>
      <c r="I190" s="178"/>
      <c r="J190" s="178"/>
      <c r="K190" s="178"/>
      <c r="L190" s="179">
        <f>SUM(F190:K190)</f>
        <v>2500</v>
      </c>
      <c r="M190" s="180"/>
      <c r="N190" s="181"/>
      <c r="O190" s="182"/>
      <c r="P190" s="183"/>
      <c r="Q190" s="184"/>
      <c r="R190" s="185"/>
      <c r="S190" s="185"/>
      <c r="T190" s="186"/>
    </row>
    <row r="191" spans="1:20" ht="12.75">
      <c r="A191" s="240"/>
      <c r="B191" s="241"/>
      <c r="C191" s="242"/>
      <c r="D191" s="242"/>
      <c r="E191" s="195"/>
      <c r="F191" s="243"/>
      <c r="G191" s="243"/>
      <c r="H191" s="243"/>
      <c r="I191" s="243"/>
      <c r="J191" s="243"/>
      <c r="K191" s="243"/>
      <c r="L191" s="244"/>
      <c r="M191" s="194">
        <f>SUM(L190)</f>
        <v>2500</v>
      </c>
      <c r="N191" s="195"/>
      <c r="O191" s="196"/>
      <c r="P191" s="197"/>
      <c r="Q191" s="198">
        <v>2500</v>
      </c>
      <c r="R191" s="199">
        <v>0</v>
      </c>
      <c r="S191" s="199"/>
      <c r="T191" s="200">
        <f>SUM(Q191:S191)</f>
        <v>2500</v>
      </c>
    </row>
    <row r="192" spans="1:20" ht="25.5">
      <c r="A192" s="174" t="s">
        <v>536</v>
      </c>
      <c r="B192" s="175" t="s">
        <v>537</v>
      </c>
      <c r="C192" s="176"/>
      <c r="D192" s="176" t="s">
        <v>538</v>
      </c>
      <c r="E192" s="181" t="s">
        <v>466</v>
      </c>
      <c r="F192" s="178">
        <v>28000</v>
      </c>
      <c r="G192" s="178">
        <v>8000</v>
      </c>
      <c r="H192" s="178"/>
      <c r="I192" s="178"/>
      <c r="J192" s="178">
        <v>1000</v>
      </c>
      <c r="K192" s="178"/>
      <c r="L192" s="179">
        <f>SUM(F192:K192)</f>
        <v>37000</v>
      </c>
      <c r="M192" s="180"/>
      <c r="N192" s="181"/>
      <c r="O192" s="182"/>
      <c r="P192" s="183"/>
      <c r="Q192" s="184"/>
      <c r="R192" s="185"/>
      <c r="S192" s="185"/>
      <c r="T192" s="186"/>
    </row>
    <row r="193" spans="1:20" ht="12.75">
      <c r="A193" s="266"/>
      <c r="B193" s="267"/>
      <c r="C193" s="268"/>
      <c r="D193" s="268" t="s">
        <v>467</v>
      </c>
      <c r="E193" s="293" t="s">
        <v>343</v>
      </c>
      <c r="F193" s="270">
        <f>15*120</f>
        <v>1800</v>
      </c>
      <c r="G193" s="270"/>
      <c r="H193" s="270"/>
      <c r="I193" s="270"/>
      <c r="J193" s="270"/>
      <c r="K193" s="270"/>
      <c r="L193" s="271">
        <f>SUM(F193:K193)</f>
        <v>1800</v>
      </c>
      <c r="M193" s="272"/>
      <c r="N193" s="293"/>
      <c r="O193" s="273"/>
      <c r="P193" s="274"/>
      <c r="Q193" s="275"/>
      <c r="R193" s="276"/>
      <c r="S193" s="276"/>
      <c r="T193" s="277"/>
    </row>
    <row r="194" spans="1:20" ht="12.75">
      <c r="A194" s="266"/>
      <c r="B194" s="267"/>
      <c r="C194" s="268"/>
      <c r="D194" s="268" t="s">
        <v>418</v>
      </c>
      <c r="E194" s="293" t="s">
        <v>343</v>
      </c>
      <c r="F194" s="270"/>
      <c r="G194" s="270"/>
      <c r="H194" s="270"/>
      <c r="I194" s="270"/>
      <c r="J194" s="270">
        <v>1000</v>
      </c>
      <c r="K194" s="270"/>
      <c r="L194" s="271">
        <f>SUM(F194:K194)</f>
        <v>1000</v>
      </c>
      <c r="M194" s="272"/>
      <c r="N194" s="293"/>
      <c r="O194" s="273"/>
      <c r="P194" s="274"/>
      <c r="Q194" s="275"/>
      <c r="R194" s="276"/>
      <c r="S194" s="276"/>
      <c r="T194" s="277"/>
    </row>
    <row r="195" spans="1:20" ht="12.75">
      <c r="A195" s="266"/>
      <c r="B195" s="267"/>
      <c r="C195" s="321"/>
      <c r="D195" s="322" t="s">
        <v>539</v>
      </c>
      <c r="E195" s="293" t="s">
        <v>466</v>
      </c>
      <c r="F195" s="294"/>
      <c r="G195" s="294">
        <v>900</v>
      </c>
      <c r="H195" s="294"/>
      <c r="I195" s="294"/>
      <c r="J195" s="294"/>
      <c r="K195" s="294"/>
      <c r="L195" s="295">
        <f>SUM(F195:K195)</f>
        <v>900</v>
      </c>
      <c r="M195" s="272"/>
      <c r="N195" s="293"/>
      <c r="O195" s="273"/>
      <c r="P195" s="274"/>
      <c r="Q195" s="275"/>
      <c r="R195" s="276"/>
      <c r="S195" s="276"/>
      <c r="T195" s="277"/>
    </row>
    <row r="196" spans="1:20" ht="12.75">
      <c r="A196" s="266"/>
      <c r="B196" s="267"/>
      <c r="C196" s="268"/>
      <c r="D196" s="268" t="s">
        <v>540</v>
      </c>
      <c r="E196" s="293" t="s">
        <v>466</v>
      </c>
      <c r="F196" s="270"/>
      <c r="G196" s="270"/>
      <c r="H196" s="270"/>
      <c r="I196" s="270">
        <v>2900</v>
      </c>
      <c r="J196" s="270">
        <v>5000</v>
      </c>
      <c r="K196" s="270"/>
      <c r="L196" s="271">
        <f>SUM(F196:K196)</f>
        <v>7900</v>
      </c>
      <c r="M196" s="272"/>
      <c r="N196" s="293" t="s">
        <v>26</v>
      </c>
      <c r="O196" s="273"/>
      <c r="P196" s="274"/>
      <c r="Q196" s="275"/>
      <c r="R196" s="276"/>
      <c r="S196" s="276"/>
      <c r="T196" s="277"/>
    </row>
    <row r="197" spans="1:20" ht="12.75">
      <c r="A197" s="240"/>
      <c r="B197" s="241"/>
      <c r="C197" s="242"/>
      <c r="D197" s="242"/>
      <c r="E197" s="195"/>
      <c r="F197" s="243"/>
      <c r="G197" s="243"/>
      <c r="H197" s="243"/>
      <c r="I197" s="243"/>
      <c r="J197" s="243"/>
      <c r="K197" s="243"/>
      <c r="L197" s="244"/>
      <c r="M197" s="194">
        <f>SUM(L192:L196)</f>
        <v>48600</v>
      </c>
      <c r="N197" s="195"/>
      <c r="O197" s="196"/>
      <c r="P197" s="197"/>
      <c r="Q197" s="198">
        <v>48600</v>
      </c>
      <c r="R197" s="199">
        <v>0</v>
      </c>
      <c r="S197" s="199">
        <v>0</v>
      </c>
      <c r="T197" s="200">
        <f>SUM(Q197:S197)</f>
        <v>48600</v>
      </c>
    </row>
    <row r="198" spans="1:20" ht="25.5">
      <c r="A198" s="174" t="s">
        <v>541</v>
      </c>
      <c r="B198" s="175" t="s">
        <v>542</v>
      </c>
      <c r="C198" s="176"/>
      <c r="D198" s="176" t="s">
        <v>397</v>
      </c>
      <c r="E198" s="181" t="s">
        <v>343</v>
      </c>
      <c r="F198" s="178">
        <v>32800</v>
      </c>
      <c r="G198" s="178">
        <v>2000</v>
      </c>
      <c r="H198" s="178"/>
      <c r="I198" s="178"/>
      <c r="J198" s="178">
        <v>500</v>
      </c>
      <c r="K198" s="178"/>
      <c r="L198" s="179">
        <f>SUM(F198:K198)</f>
        <v>35300</v>
      </c>
      <c r="M198" s="180"/>
      <c r="N198" s="181"/>
      <c r="O198" s="182"/>
      <c r="P198" s="183"/>
      <c r="Q198" s="184"/>
      <c r="R198" s="185"/>
      <c r="S198" s="185"/>
      <c r="T198" s="186"/>
    </row>
    <row r="199" spans="1:20" ht="12.75">
      <c r="A199" s="266"/>
      <c r="B199" s="267"/>
      <c r="C199" s="268"/>
      <c r="D199" s="268" t="s">
        <v>467</v>
      </c>
      <c r="E199" s="293" t="s">
        <v>346</v>
      </c>
      <c r="F199" s="270">
        <v>1000</v>
      </c>
      <c r="G199" s="270"/>
      <c r="H199" s="270"/>
      <c r="I199" s="270"/>
      <c r="J199" s="270"/>
      <c r="K199" s="270"/>
      <c r="L199" s="271">
        <f>SUM(F199:K199)</f>
        <v>1000</v>
      </c>
      <c r="M199" s="272"/>
      <c r="N199" s="293"/>
      <c r="O199" s="273"/>
      <c r="P199" s="274"/>
      <c r="Q199" s="275"/>
      <c r="R199" s="276"/>
      <c r="S199" s="276"/>
      <c r="T199" s="277"/>
    </row>
    <row r="200" spans="1:20" ht="56.25">
      <c r="A200" s="224"/>
      <c r="B200" s="225"/>
      <c r="C200" s="226"/>
      <c r="D200" s="226" t="s">
        <v>411</v>
      </c>
      <c r="E200" s="227" t="s">
        <v>346</v>
      </c>
      <c r="F200" s="228"/>
      <c r="G200" s="228">
        <v>3500</v>
      </c>
      <c r="H200" s="228"/>
      <c r="I200" s="228"/>
      <c r="J200" s="228"/>
      <c r="K200" s="228"/>
      <c r="L200" s="229">
        <f>SUM(F200:K200)</f>
        <v>3500</v>
      </c>
      <c r="M200" s="230"/>
      <c r="N200" s="227"/>
      <c r="O200" s="231" t="s">
        <v>412</v>
      </c>
      <c r="P200" s="232"/>
      <c r="Q200" s="233"/>
      <c r="R200" s="234"/>
      <c r="S200" s="234"/>
      <c r="T200" s="235"/>
    </row>
    <row r="201" spans="1:20" ht="12.75">
      <c r="A201" s="266"/>
      <c r="B201" s="267"/>
      <c r="C201" s="268"/>
      <c r="D201" s="268" t="s">
        <v>543</v>
      </c>
      <c r="E201" s="293" t="s">
        <v>346</v>
      </c>
      <c r="F201" s="270"/>
      <c r="G201" s="270"/>
      <c r="H201" s="270"/>
      <c r="I201" s="270">
        <v>1000</v>
      </c>
      <c r="J201" s="270">
        <v>1600</v>
      </c>
      <c r="K201" s="270"/>
      <c r="L201" s="271">
        <f>SUM(F201:K201)</f>
        <v>2600</v>
      </c>
      <c r="M201" s="272"/>
      <c r="N201" s="293" t="s">
        <v>26</v>
      </c>
      <c r="O201" s="273"/>
      <c r="P201" s="274"/>
      <c r="Q201" s="275"/>
      <c r="R201" s="276"/>
      <c r="S201" s="276"/>
      <c r="T201" s="277"/>
    </row>
    <row r="202" spans="1:20" ht="12.75">
      <c r="A202" s="240"/>
      <c r="B202" s="241"/>
      <c r="C202" s="242"/>
      <c r="D202" s="242"/>
      <c r="E202" s="195"/>
      <c r="F202" s="243"/>
      <c r="G202" s="243"/>
      <c r="H202" s="243"/>
      <c r="I202" s="243"/>
      <c r="J202" s="243"/>
      <c r="K202" s="243"/>
      <c r="L202" s="244"/>
      <c r="M202" s="194">
        <f>SUM(L200)</f>
        <v>3500</v>
      </c>
      <c r="N202" s="195"/>
      <c r="O202" s="196"/>
      <c r="P202" s="197"/>
      <c r="Q202" s="198">
        <f>L198+L199+L201</f>
        <v>38900</v>
      </c>
      <c r="R202" s="199">
        <f>M202</f>
        <v>3500</v>
      </c>
      <c r="S202" s="199"/>
      <c r="T202" s="200">
        <f>SUM(Q202:S202)</f>
        <v>42400</v>
      </c>
    </row>
    <row r="203" spans="1:20" ht="25.5">
      <c r="A203" s="174" t="s">
        <v>544</v>
      </c>
      <c r="B203" s="175" t="s">
        <v>545</v>
      </c>
      <c r="C203" s="176"/>
      <c r="D203" s="176" t="s">
        <v>397</v>
      </c>
      <c r="E203" s="181" t="s">
        <v>343</v>
      </c>
      <c r="F203" s="178">
        <v>32000</v>
      </c>
      <c r="G203" s="178">
        <v>4000</v>
      </c>
      <c r="H203" s="178"/>
      <c r="I203" s="178"/>
      <c r="J203" s="178">
        <v>1000</v>
      </c>
      <c r="K203" s="178"/>
      <c r="L203" s="179">
        <f aca="true" t="shared" si="2" ref="L203:L208">SUM(F203:K203)</f>
        <v>37000</v>
      </c>
      <c r="M203" s="180"/>
      <c r="N203" s="181"/>
      <c r="O203" s="182"/>
      <c r="P203" s="183"/>
      <c r="Q203" s="184"/>
      <c r="R203" s="185"/>
      <c r="S203" s="185"/>
      <c r="T203" s="186"/>
    </row>
    <row r="204" spans="1:20" ht="12.75">
      <c r="A204" s="266"/>
      <c r="B204" s="267"/>
      <c r="C204" s="268"/>
      <c r="D204" s="268" t="s">
        <v>467</v>
      </c>
      <c r="E204" s="293" t="s">
        <v>346</v>
      </c>
      <c r="F204" s="270">
        <v>1000</v>
      </c>
      <c r="G204" s="270"/>
      <c r="H204" s="270"/>
      <c r="I204" s="270"/>
      <c r="J204" s="270"/>
      <c r="K204" s="270"/>
      <c r="L204" s="271">
        <f t="shared" si="2"/>
        <v>1000</v>
      </c>
      <c r="M204" s="272"/>
      <c r="N204" s="293"/>
      <c r="O204" s="273"/>
      <c r="P204" s="274"/>
      <c r="Q204" s="275"/>
      <c r="R204" s="276"/>
      <c r="S204" s="276"/>
      <c r="T204" s="277"/>
    </row>
    <row r="205" spans="1:20" ht="90">
      <c r="A205" s="224"/>
      <c r="B205" s="225"/>
      <c r="C205" s="226"/>
      <c r="D205" s="226" t="s">
        <v>406</v>
      </c>
      <c r="E205" s="227" t="s">
        <v>346</v>
      </c>
      <c r="F205" s="228"/>
      <c r="G205" s="228">
        <f>1800*1.2</f>
        <v>2160</v>
      </c>
      <c r="H205" s="228"/>
      <c r="I205" s="228"/>
      <c r="J205" s="228"/>
      <c r="K205" s="228"/>
      <c r="L205" s="229">
        <f t="shared" si="2"/>
        <v>2160</v>
      </c>
      <c r="M205" s="230"/>
      <c r="N205" s="227"/>
      <c r="O205" s="231" t="s">
        <v>407</v>
      </c>
      <c r="P205" s="232"/>
      <c r="Q205" s="233"/>
      <c r="R205" s="234"/>
      <c r="S205" s="234"/>
      <c r="T205" s="235"/>
    </row>
    <row r="206" spans="1:20" ht="168.75">
      <c r="A206" s="224"/>
      <c r="B206" s="225"/>
      <c r="C206" s="226"/>
      <c r="D206" s="226" t="s">
        <v>546</v>
      </c>
      <c r="E206" s="227" t="s">
        <v>346</v>
      </c>
      <c r="F206" s="228"/>
      <c r="G206" s="228">
        <f>1800*1.2</f>
        <v>2160</v>
      </c>
      <c r="H206" s="228">
        <v>350</v>
      </c>
      <c r="I206" s="228"/>
      <c r="J206" s="228"/>
      <c r="K206" s="228"/>
      <c r="L206" s="229">
        <f t="shared" si="2"/>
        <v>2510</v>
      </c>
      <c r="M206" s="230"/>
      <c r="N206" s="227"/>
      <c r="O206" s="231" t="s">
        <v>443</v>
      </c>
      <c r="P206" s="232" t="s">
        <v>547</v>
      </c>
      <c r="Q206" s="233"/>
      <c r="R206" s="234"/>
      <c r="S206" s="234"/>
      <c r="T206" s="235"/>
    </row>
    <row r="207" spans="1:20" ht="90">
      <c r="A207" s="224"/>
      <c r="B207" s="225"/>
      <c r="C207" s="226"/>
      <c r="D207" s="226" t="s">
        <v>505</v>
      </c>
      <c r="E207" s="227" t="s">
        <v>346</v>
      </c>
      <c r="F207" s="228"/>
      <c r="G207" s="228">
        <f>7200*1.2</f>
        <v>8640</v>
      </c>
      <c r="H207" s="228"/>
      <c r="I207" s="228"/>
      <c r="J207" s="228"/>
      <c r="K207" s="228"/>
      <c r="L207" s="229">
        <f t="shared" si="2"/>
        <v>8640</v>
      </c>
      <c r="M207" s="230"/>
      <c r="N207" s="227"/>
      <c r="O207" s="231" t="s">
        <v>506</v>
      </c>
      <c r="P207" s="232" t="s">
        <v>548</v>
      </c>
      <c r="Q207" s="233"/>
      <c r="R207" s="234"/>
      <c r="S207" s="234"/>
      <c r="T207" s="235"/>
    </row>
    <row r="208" spans="1:20" ht="12.75">
      <c r="A208" s="266"/>
      <c r="B208" s="267"/>
      <c r="C208" s="268"/>
      <c r="D208" s="268" t="s">
        <v>413</v>
      </c>
      <c r="E208" s="293" t="s">
        <v>343</v>
      </c>
      <c r="F208" s="270"/>
      <c r="G208" s="270"/>
      <c r="H208" s="270"/>
      <c r="I208" s="270">
        <v>3600</v>
      </c>
      <c r="J208" s="270">
        <v>15000</v>
      </c>
      <c r="K208" s="270"/>
      <c r="L208" s="271">
        <f t="shared" si="2"/>
        <v>18600</v>
      </c>
      <c r="M208" s="272"/>
      <c r="N208" s="293" t="s">
        <v>26</v>
      </c>
      <c r="O208" s="273"/>
      <c r="P208" s="274"/>
      <c r="Q208" s="275"/>
      <c r="R208" s="276"/>
      <c r="S208" s="276"/>
      <c r="T208" s="277"/>
    </row>
    <row r="209" spans="1:20" ht="12.75">
      <c r="A209" s="240"/>
      <c r="B209" s="241"/>
      <c r="C209" s="242"/>
      <c r="D209" s="242"/>
      <c r="E209" s="195"/>
      <c r="F209" s="243"/>
      <c r="G209" s="243"/>
      <c r="H209" s="243"/>
      <c r="I209" s="243"/>
      <c r="J209" s="243"/>
      <c r="K209" s="243"/>
      <c r="L209" s="244"/>
      <c r="M209" s="194">
        <f>SUM(L205:L207)</f>
        <v>13310</v>
      </c>
      <c r="N209" s="195"/>
      <c r="O209" s="196"/>
      <c r="P209" s="197"/>
      <c r="Q209" s="198">
        <f>L203+L204+L208</f>
        <v>56600</v>
      </c>
      <c r="R209" s="199">
        <f>M209</f>
        <v>13310</v>
      </c>
      <c r="S209" s="199"/>
      <c r="T209" s="200">
        <f>SUM(Q209:S209)</f>
        <v>69910</v>
      </c>
    </row>
    <row r="210" spans="1:20" ht="25.5">
      <c r="A210" s="174" t="s">
        <v>549</v>
      </c>
      <c r="B210" s="175" t="s">
        <v>550</v>
      </c>
      <c r="C210" s="176"/>
      <c r="D210" s="176" t="s">
        <v>397</v>
      </c>
      <c r="E210" s="181" t="s">
        <v>343</v>
      </c>
      <c r="F210" s="178">
        <v>28000</v>
      </c>
      <c r="G210" s="178">
        <v>4000</v>
      </c>
      <c r="H210" s="178"/>
      <c r="I210" s="178"/>
      <c r="J210" s="178">
        <v>1000</v>
      </c>
      <c r="K210" s="178"/>
      <c r="L210" s="179">
        <f>SUM(F210:K210)</f>
        <v>33000</v>
      </c>
      <c r="M210" s="180"/>
      <c r="N210" s="181"/>
      <c r="O210" s="182"/>
      <c r="P210" s="183"/>
      <c r="Q210" s="184"/>
      <c r="R210" s="185"/>
      <c r="S210" s="185"/>
      <c r="T210" s="186"/>
    </row>
    <row r="211" spans="1:20" ht="56.25">
      <c r="A211" s="224"/>
      <c r="B211" s="225"/>
      <c r="C211" s="226"/>
      <c r="D211" s="226" t="s">
        <v>411</v>
      </c>
      <c r="E211" s="227" t="s">
        <v>346</v>
      </c>
      <c r="F211" s="228"/>
      <c r="G211" s="228">
        <v>3500</v>
      </c>
      <c r="H211" s="228"/>
      <c r="I211" s="228"/>
      <c r="J211" s="228"/>
      <c r="K211" s="228"/>
      <c r="L211" s="229">
        <f>SUM(F211:K211)</f>
        <v>3500</v>
      </c>
      <c r="M211" s="230"/>
      <c r="N211" s="227"/>
      <c r="O211" s="231" t="s">
        <v>412</v>
      </c>
      <c r="P211" s="232"/>
      <c r="Q211" s="233"/>
      <c r="R211" s="234"/>
      <c r="S211" s="234"/>
      <c r="T211" s="235"/>
    </row>
    <row r="212" spans="1:20" ht="12.75">
      <c r="A212" s="266"/>
      <c r="B212" s="267"/>
      <c r="C212" s="268"/>
      <c r="D212" s="268" t="s">
        <v>413</v>
      </c>
      <c r="E212" s="293" t="s">
        <v>343</v>
      </c>
      <c r="F212" s="270"/>
      <c r="G212" s="270"/>
      <c r="H212" s="270"/>
      <c r="I212" s="270">
        <v>2600</v>
      </c>
      <c r="J212" s="270">
        <v>8000</v>
      </c>
      <c r="K212" s="270"/>
      <c r="L212" s="271">
        <f>SUM(F212:K212)</f>
        <v>10600</v>
      </c>
      <c r="M212" s="272"/>
      <c r="N212" s="293" t="s">
        <v>26</v>
      </c>
      <c r="O212" s="273"/>
      <c r="P212" s="274"/>
      <c r="Q212" s="275"/>
      <c r="R212" s="276"/>
      <c r="S212" s="276"/>
      <c r="T212" s="277"/>
    </row>
    <row r="213" spans="1:20" ht="12.75">
      <c r="A213" s="240"/>
      <c r="B213" s="241"/>
      <c r="C213" s="242"/>
      <c r="D213" s="242"/>
      <c r="E213" s="195"/>
      <c r="F213" s="243"/>
      <c r="G213" s="243"/>
      <c r="H213" s="243"/>
      <c r="I213" s="243"/>
      <c r="J213" s="243"/>
      <c r="K213" s="243"/>
      <c r="L213" s="244"/>
      <c r="M213" s="194">
        <f>SUM(L211)</f>
        <v>3500</v>
      </c>
      <c r="N213" s="195"/>
      <c r="O213" s="196"/>
      <c r="P213" s="197"/>
      <c r="Q213" s="198">
        <f>L210+L212</f>
        <v>43600</v>
      </c>
      <c r="R213" s="199">
        <f>M213</f>
        <v>3500</v>
      </c>
      <c r="S213" s="199"/>
      <c r="T213" s="200">
        <f>SUM(Q213:S213)</f>
        <v>47100</v>
      </c>
    </row>
    <row r="214" spans="1:20" ht="25.5">
      <c r="A214" s="174" t="s">
        <v>551</v>
      </c>
      <c r="B214" s="175" t="s">
        <v>552</v>
      </c>
      <c r="C214" s="176"/>
      <c r="D214" s="176" t="s">
        <v>397</v>
      </c>
      <c r="E214" s="181" t="s">
        <v>343</v>
      </c>
      <c r="F214" s="178">
        <v>25000</v>
      </c>
      <c r="G214" s="178">
        <v>6560</v>
      </c>
      <c r="H214" s="178"/>
      <c r="I214" s="178"/>
      <c r="J214" s="178">
        <v>1000</v>
      </c>
      <c r="K214" s="178"/>
      <c r="L214" s="179">
        <f>SUM(F214:K214)</f>
        <v>32560</v>
      </c>
      <c r="M214" s="180"/>
      <c r="N214" s="181"/>
      <c r="O214" s="182"/>
      <c r="P214" s="183"/>
      <c r="Q214" s="184"/>
      <c r="R214" s="185"/>
      <c r="S214" s="185"/>
      <c r="T214" s="186"/>
    </row>
    <row r="215" spans="1:20" ht="12.75">
      <c r="A215" s="224"/>
      <c r="B215" s="225"/>
      <c r="C215" s="226"/>
      <c r="D215" s="226" t="s">
        <v>505</v>
      </c>
      <c r="E215" s="227" t="s">
        <v>365</v>
      </c>
      <c r="F215" s="228"/>
      <c r="G215" s="228">
        <f>7200*1.2*2</f>
        <v>17280</v>
      </c>
      <c r="H215" s="228"/>
      <c r="I215" s="228"/>
      <c r="J215" s="228"/>
      <c r="K215" s="228"/>
      <c r="L215" s="229">
        <f>SUM(F215:K215)</f>
        <v>17280</v>
      </c>
      <c r="M215" s="230"/>
      <c r="N215" s="227"/>
      <c r="O215" s="231"/>
      <c r="P215" s="232" t="s">
        <v>553</v>
      </c>
      <c r="Q215" s="233"/>
      <c r="R215" s="234"/>
      <c r="S215" s="234"/>
      <c r="T215" s="235"/>
    </row>
    <row r="216" spans="1:20" ht="168.75">
      <c r="A216" s="224"/>
      <c r="B216" s="225"/>
      <c r="C216" s="226"/>
      <c r="D216" s="226" t="s">
        <v>354</v>
      </c>
      <c r="E216" s="227" t="s">
        <v>365</v>
      </c>
      <c r="F216" s="228"/>
      <c r="G216" s="228">
        <f>3600*1.2</f>
        <v>4320</v>
      </c>
      <c r="H216" s="228"/>
      <c r="I216" s="228"/>
      <c r="J216" s="228"/>
      <c r="K216" s="228"/>
      <c r="L216" s="229">
        <f>SUM(F216:K216)</f>
        <v>4320</v>
      </c>
      <c r="M216" s="230"/>
      <c r="N216" s="227"/>
      <c r="O216" s="231" t="s">
        <v>443</v>
      </c>
      <c r="P216" s="232" t="s">
        <v>554</v>
      </c>
      <c r="Q216" s="233"/>
      <c r="R216" s="234"/>
      <c r="S216" s="234"/>
      <c r="T216" s="235"/>
    </row>
    <row r="217" spans="1:20" ht="112.5">
      <c r="A217" s="224"/>
      <c r="B217" s="225"/>
      <c r="C217" s="226"/>
      <c r="D217" s="226" t="s">
        <v>555</v>
      </c>
      <c r="E217" s="227" t="s">
        <v>346</v>
      </c>
      <c r="F217" s="228"/>
      <c r="G217" s="228">
        <v>900</v>
      </c>
      <c r="H217" s="228"/>
      <c r="I217" s="228"/>
      <c r="J217" s="228"/>
      <c r="K217" s="228"/>
      <c r="L217" s="229">
        <f>SUM(F217:K217)</f>
        <v>900</v>
      </c>
      <c r="M217" s="230"/>
      <c r="N217" s="227"/>
      <c r="O217" s="231" t="s">
        <v>556</v>
      </c>
      <c r="P217" s="232"/>
      <c r="Q217" s="233"/>
      <c r="R217" s="234"/>
      <c r="S217" s="234"/>
      <c r="T217" s="235"/>
    </row>
    <row r="218" spans="1:20" ht="12.75">
      <c r="A218" s="266"/>
      <c r="B218" s="267"/>
      <c r="C218" s="268"/>
      <c r="D218" s="268" t="s">
        <v>413</v>
      </c>
      <c r="E218" s="293" t="s">
        <v>343</v>
      </c>
      <c r="F218" s="270"/>
      <c r="G218" s="270"/>
      <c r="H218" s="270"/>
      <c r="I218" s="270">
        <v>1000</v>
      </c>
      <c r="J218" s="270">
        <v>9000</v>
      </c>
      <c r="K218" s="270"/>
      <c r="L218" s="271">
        <f>SUM(F218:K218)</f>
        <v>10000</v>
      </c>
      <c r="M218" s="272"/>
      <c r="N218" s="293" t="s">
        <v>26</v>
      </c>
      <c r="O218" s="273"/>
      <c r="P218" s="274"/>
      <c r="Q218" s="275"/>
      <c r="R218" s="276"/>
      <c r="S218" s="276"/>
      <c r="T218" s="277"/>
    </row>
    <row r="219" spans="1:20" ht="12.75">
      <c r="A219" s="240"/>
      <c r="B219" s="241"/>
      <c r="C219" s="242"/>
      <c r="D219" s="242"/>
      <c r="E219" s="195"/>
      <c r="F219" s="243"/>
      <c r="G219" s="243"/>
      <c r="H219" s="243"/>
      <c r="I219" s="243"/>
      <c r="J219" s="243"/>
      <c r="K219" s="243"/>
      <c r="L219" s="244"/>
      <c r="M219" s="194">
        <f>SUM(L215:L217)</f>
        <v>22500</v>
      </c>
      <c r="N219" s="195"/>
      <c r="O219" s="196"/>
      <c r="P219" s="197"/>
      <c r="Q219" s="198">
        <f>L218+L214</f>
        <v>42560</v>
      </c>
      <c r="R219" s="199">
        <f>M219</f>
        <v>22500</v>
      </c>
      <c r="S219" s="199"/>
      <c r="T219" s="200">
        <f>SUM(Q219:S219)</f>
        <v>65060</v>
      </c>
    </row>
    <row r="220" spans="1:20" ht="25.5">
      <c r="A220" s="174" t="s">
        <v>557</v>
      </c>
      <c r="B220" s="175" t="s">
        <v>558</v>
      </c>
      <c r="C220" s="176"/>
      <c r="D220" s="176" t="s">
        <v>397</v>
      </c>
      <c r="E220" s="181" t="s">
        <v>343</v>
      </c>
      <c r="F220" s="178">
        <v>12000</v>
      </c>
      <c r="G220" s="178">
        <v>5500</v>
      </c>
      <c r="H220" s="178"/>
      <c r="I220" s="178"/>
      <c r="J220" s="178">
        <v>1500</v>
      </c>
      <c r="K220" s="178"/>
      <c r="L220" s="179">
        <f>SUM(F220:K220)</f>
        <v>19000</v>
      </c>
      <c r="M220" s="180"/>
      <c r="N220" s="181"/>
      <c r="O220" s="182"/>
      <c r="P220" s="183"/>
      <c r="Q220" s="184"/>
      <c r="R220" s="185"/>
      <c r="S220" s="185"/>
      <c r="T220" s="186"/>
    </row>
    <row r="221" spans="1:20" ht="67.5">
      <c r="A221" s="224"/>
      <c r="B221" s="225"/>
      <c r="C221" s="226"/>
      <c r="D221" s="226" t="s">
        <v>559</v>
      </c>
      <c r="E221" s="227" t="s">
        <v>346</v>
      </c>
      <c r="F221" s="228"/>
      <c r="G221" s="228">
        <f>600*2*1.2</f>
        <v>1440</v>
      </c>
      <c r="H221" s="228"/>
      <c r="I221" s="228"/>
      <c r="J221" s="228"/>
      <c r="K221" s="228"/>
      <c r="L221" s="229">
        <f>SUM(F221:K221)</f>
        <v>1440</v>
      </c>
      <c r="M221" s="230"/>
      <c r="N221" s="227"/>
      <c r="O221" s="231" t="s">
        <v>560</v>
      </c>
      <c r="P221" s="232"/>
      <c r="Q221" s="233"/>
      <c r="R221" s="234"/>
      <c r="S221" s="234"/>
      <c r="T221" s="235"/>
    </row>
    <row r="222" spans="1:20" ht="22.5">
      <c r="A222" s="224"/>
      <c r="B222" s="225"/>
      <c r="C222" s="226"/>
      <c r="D222" s="226" t="s">
        <v>561</v>
      </c>
      <c r="E222" s="227" t="s">
        <v>346</v>
      </c>
      <c r="F222" s="228"/>
      <c r="G222" s="228">
        <v>3600</v>
      </c>
      <c r="H222" s="228">
        <v>330</v>
      </c>
      <c r="I222" s="228"/>
      <c r="J222" s="228"/>
      <c r="K222" s="228"/>
      <c r="L222" s="229">
        <f>SUM(F222:K222)</f>
        <v>3930</v>
      </c>
      <c r="M222" s="230"/>
      <c r="N222" s="227"/>
      <c r="O222" s="231"/>
      <c r="P222" s="232" t="s">
        <v>562</v>
      </c>
      <c r="Q222" s="233"/>
      <c r="R222" s="234"/>
      <c r="S222" s="234"/>
      <c r="T222" s="235"/>
    </row>
    <row r="223" spans="1:20" ht="67.5">
      <c r="A223" s="224"/>
      <c r="B223" s="225"/>
      <c r="C223" s="226"/>
      <c r="D223" s="226" t="s">
        <v>563</v>
      </c>
      <c r="E223" s="227" t="s">
        <v>564</v>
      </c>
      <c r="F223" s="228"/>
      <c r="G223" s="228">
        <v>2900</v>
      </c>
      <c r="H223" s="228"/>
      <c r="I223" s="228"/>
      <c r="J223" s="228"/>
      <c r="K223" s="228"/>
      <c r="L223" s="229">
        <f>SUM(F223:K223)</f>
        <v>2900</v>
      </c>
      <c r="M223" s="230"/>
      <c r="N223" s="227"/>
      <c r="O223" s="231" t="s">
        <v>565</v>
      </c>
      <c r="P223" s="232"/>
      <c r="Q223" s="233"/>
      <c r="R223" s="234"/>
      <c r="S223" s="234"/>
      <c r="T223" s="235"/>
    </row>
    <row r="224" spans="1:20" ht="12.75">
      <c r="A224" s="266"/>
      <c r="B224" s="267"/>
      <c r="C224" s="268"/>
      <c r="D224" s="268" t="s">
        <v>413</v>
      </c>
      <c r="E224" s="293" t="s">
        <v>343</v>
      </c>
      <c r="F224" s="270"/>
      <c r="G224" s="270"/>
      <c r="H224" s="270"/>
      <c r="I224" s="270">
        <v>2500</v>
      </c>
      <c r="J224" s="270">
        <v>19000</v>
      </c>
      <c r="K224" s="270"/>
      <c r="L224" s="271">
        <f>SUM(F224:K224)</f>
        <v>21500</v>
      </c>
      <c r="M224" s="272"/>
      <c r="N224" s="293" t="s">
        <v>26</v>
      </c>
      <c r="O224" s="273"/>
      <c r="P224" s="274"/>
      <c r="Q224" s="275"/>
      <c r="R224" s="276"/>
      <c r="S224" s="276"/>
      <c r="T224" s="277"/>
    </row>
    <row r="225" spans="1:20" ht="12.75">
      <c r="A225" s="240"/>
      <c r="B225" s="241"/>
      <c r="C225" s="242"/>
      <c r="D225" s="242"/>
      <c r="E225" s="195"/>
      <c r="F225" s="243"/>
      <c r="G225" s="243"/>
      <c r="H225" s="243"/>
      <c r="I225" s="243"/>
      <c r="J225" s="243"/>
      <c r="K225" s="243"/>
      <c r="L225" s="244"/>
      <c r="M225" s="194">
        <f>SUM(L221:L223)</f>
        <v>8270</v>
      </c>
      <c r="N225" s="195"/>
      <c r="O225" s="196"/>
      <c r="P225" s="197"/>
      <c r="Q225" s="198">
        <f>L220+L224</f>
        <v>40500</v>
      </c>
      <c r="R225" s="199">
        <f>M225</f>
        <v>8270</v>
      </c>
      <c r="S225" s="199"/>
      <c r="T225" s="200">
        <f>SUM(Q225:S225)</f>
        <v>48770</v>
      </c>
    </row>
    <row r="226" spans="1:20" ht="25.5">
      <c r="A226" s="174" t="s">
        <v>566</v>
      </c>
      <c r="B226" s="175" t="s">
        <v>567</v>
      </c>
      <c r="C226" s="176"/>
      <c r="D226" s="176" t="s">
        <v>397</v>
      </c>
      <c r="E226" s="181" t="s">
        <v>343</v>
      </c>
      <c r="F226" s="178">
        <v>16000</v>
      </c>
      <c r="G226" s="178">
        <v>4000</v>
      </c>
      <c r="H226" s="178"/>
      <c r="I226" s="178"/>
      <c r="J226" s="178">
        <v>1000</v>
      </c>
      <c r="K226" s="178"/>
      <c r="L226" s="179">
        <f aca="true" t="shared" si="3" ref="L226:L231">SUM(F226:K226)</f>
        <v>21000</v>
      </c>
      <c r="M226" s="180"/>
      <c r="N226" s="181"/>
      <c r="O226" s="182"/>
      <c r="P226" s="183"/>
      <c r="Q226" s="184"/>
      <c r="R226" s="185"/>
      <c r="S226" s="185"/>
      <c r="T226" s="186"/>
    </row>
    <row r="227" spans="1:20" ht="90">
      <c r="A227" s="224"/>
      <c r="B227" s="225"/>
      <c r="C227" s="226"/>
      <c r="D227" s="226" t="s">
        <v>568</v>
      </c>
      <c r="E227" s="227" t="s">
        <v>346</v>
      </c>
      <c r="F227" s="228"/>
      <c r="G227" s="228">
        <v>5900</v>
      </c>
      <c r="H227" s="228"/>
      <c r="I227" s="228"/>
      <c r="J227" s="228"/>
      <c r="K227" s="228"/>
      <c r="L227" s="229">
        <f t="shared" si="3"/>
        <v>5900</v>
      </c>
      <c r="M227" s="230"/>
      <c r="N227" s="227"/>
      <c r="O227" s="231" t="s">
        <v>569</v>
      </c>
      <c r="P227" s="232">
        <v>116182400352</v>
      </c>
      <c r="Q227" s="233"/>
      <c r="R227" s="234"/>
      <c r="S227" s="234"/>
      <c r="T227" s="235"/>
    </row>
    <row r="228" spans="1:20" ht="168.75">
      <c r="A228" s="224"/>
      <c r="B228" s="225"/>
      <c r="C228" s="226"/>
      <c r="D228" s="226" t="s">
        <v>354</v>
      </c>
      <c r="E228" s="227" t="s">
        <v>346</v>
      </c>
      <c r="F228" s="228"/>
      <c r="G228" s="228">
        <v>2160</v>
      </c>
      <c r="H228" s="228"/>
      <c r="I228" s="228"/>
      <c r="J228" s="228"/>
      <c r="K228" s="228"/>
      <c r="L228" s="229">
        <f t="shared" si="3"/>
        <v>2160</v>
      </c>
      <c r="M228" s="230"/>
      <c r="N228" s="227"/>
      <c r="O228" s="231" t="s">
        <v>443</v>
      </c>
      <c r="P228" s="232"/>
      <c r="Q228" s="233"/>
      <c r="R228" s="234"/>
      <c r="S228" s="234"/>
      <c r="T228" s="235"/>
    </row>
    <row r="229" spans="1:20" ht="78.75">
      <c r="A229" s="224"/>
      <c r="B229" s="225"/>
      <c r="C229" s="282"/>
      <c r="D229" s="282" t="s">
        <v>388</v>
      </c>
      <c r="E229" s="227" t="s">
        <v>346</v>
      </c>
      <c r="F229" s="228"/>
      <c r="G229" s="228">
        <f>650*4</f>
        <v>2600</v>
      </c>
      <c r="H229" s="228"/>
      <c r="I229" s="228"/>
      <c r="J229" s="228"/>
      <c r="K229" s="228"/>
      <c r="L229" s="229">
        <f t="shared" si="3"/>
        <v>2600</v>
      </c>
      <c r="M229" s="230"/>
      <c r="N229" s="315"/>
      <c r="O229" s="316" t="s">
        <v>570</v>
      </c>
      <c r="P229" s="232"/>
      <c r="Q229" s="233"/>
      <c r="R229" s="234"/>
      <c r="S229" s="234"/>
      <c r="T229" s="235"/>
    </row>
    <row r="230" spans="1:20" ht="12.75">
      <c r="A230" s="224"/>
      <c r="B230" s="225"/>
      <c r="C230" s="226"/>
      <c r="D230" s="226" t="s">
        <v>571</v>
      </c>
      <c r="E230" s="227" t="s">
        <v>346</v>
      </c>
      <c r="F230" s="228"/>
      <c r="G230" s="228">
        <v>500</v>
      </c>
      <c r="H230" s="228"/>
      <c r="I230" s="228"/>
      <c r="J230" s="228"/>
      <c r="K230" s="228"/>
      <c r="L230" s="229">
        <f t="shared" si="3"/>
        <v>500</v>
      </c>
      <c r="M230" s="230"/>
      <c r="N230" s="227"/>
      <c r="O230" s="231"/>
      <c r="P230" s="232"/>
      <c r="Q230" s="233"/>
      <c r="R230" s="234"/>
      <c r="S230" s="234"/>
      <c r="T230" s="235"/>
    </row>
    <row r="231" spans="1:20" ht="12.75">
      <c r="A231" s="266"/>
      <c r="B231" s="267"/>
      <c r="C231" s="268"/>
      <c r="D231" s="268" t="s">
        <v>413</v>
      </c>
      <c r="E231" s="293" t="s">
        <v>343</v>
      </c>
      <c r="F231" s="270"/>
      <c r="G231" s="270"/>
      <c r="H231" s="270"/>
      <c r="I231" s="270">
        <v>1000</v>
      </c>
      <c r="J231" s="270">
        <v>9000</v>
      </c>
      <c r="K231" s="270"/>
      <c r="L231" s="271">
        <f t="shared" si="3"/>
        <v>10000</v>
      </c>
      <c r="M231" s="272"/>
      <c r="N231" s="293" t="s">
        <v>26</v>
      </c>
      <c r="O231" s="273"/>
      <c r="P231" s="274"/>
      <c r="Q231" s="275"/>
      <c r="R231" s="276"/>
      <c r="S231" s="276"/>
      <c r="T231" s="277"/>
    </row>
    <row r="232" spans="1:20" ht="12.75">
      <c r="A232" s="240"/>
      <c r="B232" s="241"/>
      <c r="C232" s="242"/>
      <c r="D232" s="242"/>
      <c r="E232" s="195"/>
      <c r="F232" s="243"/>
      <c r="G232" s="243"/>
      <c r="H232" s="243"/>
      <c r="I232" s="243"/>
      <c r="J232" s="243"/>
      <c r="K232" s="243"/>
      <c r="L232" s="244"/>
      <c r="M232" s="194">
        <f>SUM(L227:L230)</f>
        <v>11160</v>
      </c>
      <c r="N232" s="195"/>
      <c r="O232" s="196"/>
      <c r="P232" s="197"/>
      <c r="Q232" s="198">
        <f>L231+L226</f>
        <v>31000</v>
      </c>
      <c r="R232" s="199">
        <f>M232</f>
        <v>11160</v>
      </c>
      <c r="S232" s="199"/>
      <c r="T232" s="200">
        <f>SUM(Q232:S232)</f>
        <v>42160</v>
      </c>
    </row>
    <row r="233" spans="1:20" ht="25.5">
      <c r="A233" s="174" t="s">
        <v>572</v>
      </c>
      <c r="B233" s="175" t="s">
        <v>573</v>
      </c>
      <c r="C233" s="176"/>
      <c r="D233" s="176" t="s">
        <v>397</v>
      </c>
      <c r="E233" s="181" t="s">
        <v>343</v>
      </c>
      <c r="F233" s="178">
        <v>12000</v>
      </c>
      <c r="G233" s="178">
        <v>4000</v>
      </c>
      <c r="H233" s="178"/>
      <c r="I233" s="178"/>
      <c r="J233" s="178">
        <v>1000</v>
      </c>
      <c r="K233" s="178"/>
      <c r="L233" s="179">
        <f>SUM(F233:K233)</f>
        <v>17000</v>
      </c>
      <c r="M233" s="180"/>
      <c r="N233" s="181"/>
      <c r="O233" s="182"/>
      <c r="P233" s="183"/>
      <c r="Q233" s="184"/>
      <c r="R233" s="185"/>
      <c r="S233" s="185"/>
      <c r="T233" s="186"/>
    </row>
    <row r="234" spans="1:20" ht="90">
      <c r="A234" s="224"/>
      <c r="B234" s="225"/>
      <c r="C234" s="226"/>
      <c r="D234" s="226" t="s">
        <v>568</v>
      </c>
      <c r="E234" s="227" t="s">
        <v>346</v>
      </c>
      <c r="F234" s="228"/>
      <c r="G234" s="228">
        <f>5900*1.2</f>
        <v>7080</v>
      </c>
      <c r="H234" s="228"/>
      <c r="I234" s="228"/>
      <c r="J234" s="228"/>
      <c r="K234" s="228"/>
      <c r="L234" s="229">
        <f>SUM(F234:K234)</f>
        <v>7080</v>
      </c>
      <c r="M234" s="230"/>
      <c r="N234" s="227"/>
      <c r="O234" s="231" t="s">
        <v>569</v>
      </c>
      <c r="P234" s="232">
        <v>116188240053</v>
      </c>
      <c r="Q234" s="233"/>
      <c r="R234" s="234"/>
      <c r="S234" s="234"/>
      <c r="T234" s="235"/>
    </row>
    <row r="235" spans="1:20" ht="168.75">
      <c r="A235" s="224"/>
      <c r="B235" s="225"/>
      <c r="C235" s="226"/>
      <c r="D235" s="226" t="s">
        <v>354</v>
      </c>
      <c r="E235" s="227" t="s">
        <v>346</v>
      </c>
      <c r="F235" s="228"/>
      <c r="G235" s="228">
        <v>2160</v>
      </c>
      <c r="H235" s="228"/>
      <c r="I235" s="228"/>
      <c r="J235" s="228"/>
      <c r="K235" s="228"/>
      <c r="L235" s="229">
        <f>SUM(F235:K235)</f>
        <v>2160</v>
      </c>
      <c r="M235" s="230"/>
      <c r="N235" s="227"/>
      <c r="O235" s="231" t="s">
        <v>443</v>
      </c>
      <c r="P235" s="232" t="s">
        <v>574</v>
      </c>
      <c r="Q235" s="233"/>
      <c r="R235" s="234"/>
      <c r="S235" s="234"/>
      <c r="T235" s="235"/>
    </row>
    <row r="236" spans="1:20" ht="12.75">
      <c r="A236" s="224"/>
      <c r="B236" s="225"/>
      <c r="C236" s="226"/>
      <c r="D236" s="226" t="s">
        <v>555</v>
      </c>
      <c r="E236" s="227" t="s">
        <v>346</v>
      </c>
      <c r="F236" s="228"/>
      <c r="G236" s="228">
        <v>900</v>
      </c>
      <c r="H236" s="228"/>
      <c r="I236" s="228"/>
      <c r="J236" s="228"/>
      <c r="K236" s="228"/>
      <c r="L236" s="229">
        <f>SUM(F236:K236)</f>
        <v>900</v>
      </c>
      <c r="M236" s="230"/>
      <c r="N236" s="227"/>
      <c r="O236" s="231"/>
      <c r="P236" s="232"/>
      <c r="Q236" s="233"/>
      <c r="R236" s="234"/>
      <c r="S236" s="234"/>
      <c r="T236" s="235"/>
    </row>
    <row r="237" spans="1:20" ht="12.75">
      <c r="A237" s="266"/>
      <c r="B237" s="267"/>
      <c r="C237" s="268"/>
      <c r="D237" s="268" t="s">
        <v>413</v>
      </c>
      <c r="E237" s="293" t="s">
        <v>343</v>
      </c>
      <c r="F237" s="270"/>
      <c r="G237" s="270"/>
      <c r="H237" s="270"/>
      <c r="I237" s="270">
        <v>1500</v>
      </c>
      <c r="J237" s="270">
        <v>9000</v>
      </c>
      <c r="K237" s="270"/>
      <c r="L237" s="271">
        <f>SUM(F237:K237)</f>
        <v>10500</v>
      </c>
      <c r="M237" s="272"/>
      <c r="N237" s="293" t="s">
        <v>26</v>
      </c>
      <c r="O237" s="273"/>
      <c r="P237" s="274"/>
      <c r="Q237" s="275"/>
      <c r="R237" s="276"/>
      <c r="S237" s="276"/>
      <c r="T237" s="277"/>
    </row>
    <row r="238" spans="1:20" ht="12.75">
      <c r="A238" s="240"/>
      <c r="B238" s="241"/>
      <c r="C238" s="242"/>
      <c r="D238" s="242"/>
      <c r="E238" s="195"/>
      <c r="F238" s="243"/>
      <c r="G238" s="243"/>
      <c r="H238" s="243"/>
      <c r="I238" s="243"/>
      <c r="J238" s="243"/>
      <c r="K238" s="243"/>
      <c r="L238" s="244"/>
      <c r="M238" s="194">
        <f>SUM(L234:L236)</f>
        <v>10140</v>
      </c>
      <c r="N238" s="195"/>
      <c r="O238" s="196"/>
      <c r="P238" s="197"/>
      <c r="Q238" s="198">
        <f>L237+L233</f>
        <v>27500</v>
      </c>
      <c r="R238" s="199">
        <f>M238</f>
        <v>10140</v>
      </c>
      <c r="S238" s="199"/>
      <c r="T238" s="200">
        <f>SUM(Q238:S238)</f>
        <v>37640</v>
      </c>
    </row>
    <row r="239" spans="1:20" ht="25.5">
      <c r="A239" s="174" t="s">
        <v>575</v>
      </c>
      <c r="B239" s="175" t="s">
        <v>576</v>
      </c>
      <c r="C239" s="176"/>
      <c r="D239" s="176" t="s">
        <v>397</v>
      </c>
      <c r="E239" s="181" t="s">
        <v>343</v>
      </c>
      <c r="F239" s="178">
        <v>28000</v>
      </c>
      <c r="G239" s="178">
        <v>9500</v>
      </c>
      <c r="H239" s="178"/>
      <c r="I239" s="178"/>
      <c r="J239" s="178">
        <v>2000</v>
      </c>
      <c r="K239" s="178"/>
      <c r="L239" s="179">
        <f>SUM(F239:K239)</f>
        <v>39500</v>
      </c>
      <c r="M239" s="180"/>
      <c r="N239" s="181"/>
      <c r="O239" s="182"/>
      <c r="P239" s="183"/>
      <c r="Q239" s="184"/>
      <c r="R239" s="185"/>
      <c r="S239" s="185"/>
      <c r="T239" s="186"/>
    </row>
    <row r="240" spans="1:20" ht="90">
      <c r="A240" s="224"/>
      <c r="B240" s="225"/>
      <c r="C240" s="226"/>
      <c r="D240" s="226" t="s">
        <v>406</v>
      </c>
      <c r="E240" s="227" t="s">
        <v>346</v>
      </c>
      <c r="F240" s="228"/>
      <c r="G240" s="228">
        <v>2160</v>
      </c>
      <c r="H240" s="228"/>
      <c r="I240" s="228"/>
      <c r="J240" s="228"/>
      <c r="K240" s="228"/>
      <c r="L240" s="229">
        <f>SUM(F240:K240)</f>
        <v>2160</v>
      </c>
      <c r="M240" s="230"/>
      <c r="N240" s="227"/>
      <c r="O240" s="231" t="s">
        <v>407</v>
      </c>
      <c r="P240" s="232">
        <v>1161882400354</v>
      </c>
      <c r="Q240" s="233"/>
      <c r="R240" s="234"/>
      <c r="S240" s="234"/>
      <c r="T240" s="235"/>
    </row>
    <row r="241" spans="1:20" ht="168.75">
      <c r="A241" s="224"/>
      <c r="B241" s="225"/>
      <c r="C241" s="226"/>
      <c r="D241" s="226" t="s">
        <v>354</v>
      </c>
      <c r="E241" s="227" t="s">
        <v>346</v>
      </c>
      <c r="F241" s="228"/>
      <c r="G241" s="228">
        <v>2160</v>
      </c>
      <c r="H241" s="228"/>
      <c r="I241" s="228"/>
      <c r="J241" s="228"/>
      <c r="K241" s="228"/>
      <c r="L241" s="229">
        <f>SUM(F241:K241)</f>
        <v>2160</v>
      </c>
      <c r="M241" s="230"/>
      <c r="N241" s="227"/>
      <c r="O241" s="231" t="s">
        <v>443</v>
      </c>
      <c r="P241" s="232" t="s">
        <v>577</v>
      </c>
      <c r="Q241" s="233"/>
      <c r="R241" s="234"/>
      <c r="S241" s="234"/>
      <c r="T241" s="235"/>
    </row>
    <row r="242" spans="1:20" ht="12.75">
      <c r="A242" s="266"/>
      <c r="B242" s="267"/>
      <c r="C242" s="268"/>
      <c r="D242" s="268" t="s">
        <v>578</v>
      </c>
      <c r="E242" s="293" t="s">
        <v>466</v>
      </c>
      <c r="F242" s="270"/>
      <c r="G242" s="270">
        <v>600</v>
      </c>
      <c r="H242" s="270"/>
      <c r="I242" s="270"/>
      <c r="J242" s="270"/>
      <c r="K242" s="270"/>
      <c r="L242" s="271">
        <f>SUM(F242:K242)</f>
        <v>600</v>
      </c>
      <c r="M242" s="272"/>
      <c r="N242" s="293"/>
      <c r="O242" s="273"/>
      <c r="P242" s="274"/>
      <c r="Q242" s="275"/>
      <c r="R242" s="276"/>
      <c r="S242" s="276"/>
      <c r="T242" s="277"/>
    </row>
    <row r="243" spans="1:20" ht="12.75">
      <c r="A243" s="266"/>
      <c r="B243" s="267"/>
      <c r="C243" s="268"/>
      <c r="D243" s="268" t="s">
        <v>413</v>
      </c>
      <c r="E243" s="293" t="s">
        <v>343</v>
      </c>
      <c r="F243" s="270"/>
      <c r="G243" s="270"/>
      <c r="H243" s="270"/>
      <c r="I243" s="270">
        <v>1500</v>
      </c>
      <c r="J243" s="270">
        <v>9000</v>
      </c>
      <c r="K243" s="270"/>
      <c r="L243" s="271">
        <f>SUM(F243:K243)</f>
        <v>10500</v>
      </c>
      <c r="M243" s="272"/>
      <c r="N243" s="293" t="s">
        <v>26</v>
      </c>
      <c r="O243" s="273"/>
      <c r="P243" s="274"/>
      <c r="Q243" s="275"/>
      <c r="R243" s="276"/>
      <c r="S243" s="276"/>
      <c r="T243" s="277"/>
    </row>
    <row r="244" spans="1:20" ht="12.75">
      <c r="A244" s="240"/>
      <c r="B244" s="241"/>
      <c r="C244" s="242"/>
      <c r="D244" s="242"/>
      <c r="E244" s="195"/>
      <c r="F244" s="243"/>
      <c r="G244" s="243"/>
      <c r="H244" s="243"/>
      <c r="I244" s="243"/>
      <c r="J244" s="243"/>
      <c r="K244" s="243"/>
      <c r="L244" s="244"/>
      <c r="M244" s="194">
        <f>SUM(L240:L241)</f>
        <v>4320</v>
      </c>
      <c r="N244" s="195"/>
      <c r="O244" s="196"/>
      <c r="P244" s="197"/>
      <c r="Q244" s="198">
        <f>L243+L242+L239</f>
        <v>50600</v>
      </c>
      <c r="R244" s="199">
        <f>M244</f>
        <v>4320</v>
      </c>
      <c r="S244" s="199"/>
      <c r="T244" s="200">
        <f>SUM(Q244:S244)</f>
        <v>54920</v>
      </c>
    </row>
    <row r="245" spans="1:20" ht="25.5">
      <c r="A245" s="174" t="s">
        <v>579</v>
      </c>
      <c r="B245" s="175" t="s">
        <v>580</v>
      </c>
      <c r="C245" s="176"/>
      <c r="D245" s="176" t="s">
        <v>397</v>
      </c>
      <c r="E245" s="181" t="s">
        <v>343</v>
      </c>
      <c r="F245" s="178">
        <v>24000</v>
      </c>
      <c r="G245" s="178"/>
      <c r="H245" s="178"/>
      <c r="I245" s="178"/>
      <c r="J245" s="178"/>
      <c r="K245" s="178"/>
      <c r="L245" s="179">
        <f>SUM(F245:K245)</f>
        <v>24000</v>
      </c>
      <c r="M245" s="180"/>
      <c r="N245" s="181"/>
      <c r="O245" s="182"/>
      <c r="P245" s="183"/>
      <c r="Q245" s="184"/>
      <c r="R245" s="185"/>
      <c r="S245" s="185"/>
      <c r="T245" s="186"/>
    </row>
    <row r="246" spans="1:20" ht="12.75">
      <c r="A246" s="266"/>
      <c r="B246" s="267"/>
      <c r="C246" s="268"/>
      <c r="D246" s="268" t="s">
        <v>581</v>
      </c>
      <c r="E246" s="293" t="s">
        <v>466</v>
      </c>
      <c r="F246" s="270"/>
      <c r="G246" s="270"/>
      <c r="H246" s="270"/>
      <c r="I246" s="270">
        <v>1000</v>
      </c>
      <c r="J246" s="270">
        <v>26000</v>
      </c>
      <c r="K246" s="270"/>
      <c r="L246" s="271">
        <f>SUM(F246:K246)</f>
        <v>27000</v>
      </c>
      <c r="M246" s="272"/>
      <c r="N246" s="293"/>
      <c r="O246" s="273"/>
      <c r="P246" s="274"/>
      <c r="Q246" s="275"/>
      <c r="R246" s="276"/>
      <c r="S246" s="276"/>
      <c r="T246" s="277"/>
    </row>
    <row r="247" spans="1:20" ht="12.75">
      <c r="A247" s="240"/>
      <c r="B247" s="241"/>
      <c r="C247" s="242"/>
      <c r="D247" s="242"/>
      <c r="E247" s="195"/>
      <c r="F247" s="243"/>
      <c r="G247" s="243"/>
      <c r="H247" s="243"/>
      <c r="I247" s="243"/>
      <c r="J247" s="243"/>
      <c r="K247" s="243"/>
      <c r="L247" s="244"/>
      <c r="M247" s="194">
        <f>SUM(L245:L246)</f>
        <v>51000</v>
      </c>
      <c r="N247" s="195"/>
      <c r="O247" s="196"/>
      <c r="P247" s="197"/>
      <c r="Q247" s="198">
        <v>51000</v>
      </c>
      <c r="R247" s="199"/>
      <c r="S247" s="199">
        <v>0</v>
      </c>
      <c r="T247" s="200">
        <f>SUM(Q247:S247)</f>
        <v>51000</v>
      </c>
    </row>
    <row r="248" spans="1:20" ht="25.5">
      <c r="A248" s="174" t="s">
        <v>582</v>
      </c>
      <c r="B248" s="175" t="s">
        <v>583</v>
      </c>
      <c r="C248" s="176"/>
      <c r="D248" s="176" t="s">
        <v>397</v>
      </c>
      <c r="E248" s="181" t="s">
        <v>346</v>
      </c>
      <c r="F248" s="178">
        <v>42000</v>
      </c>
      <c r="G248" s="178">
        <v>7120</v>
      </c>
      <c r="H248" s="178"/>
      <c r="I248" s="178"/>
      <c r="J248" s="178"/>
      <c r="K248" s="178"/>
      <c r="L248" s="179">
        <f>SUM(F248:K248)</f>
        <v>49120</v>
      </c>
      <c r="M248" s="180"/>
      <c r="N248" s="181"/>
      <c r="O248" s="182"/>
      <c r="P248" s="183"/>
      <c r="Q248" s="184"/>
      <c r="R248" s="185"/>
      <c r="S248" s="185"/>
      <c r="T248" s="186"/>
    </row>
    <row r="249" spans="1:20" ht="90">
      <c r="A249" s="224"/>
      <c r="B249" s="225"/>
      <c r="C249" s="226"/>
      <c r="D249" s="226" t="s">
        <v>406</v>
      </c>
      <c r="E249" s="227" t="s">
        <v>466</v>
      </c>
      <c r="F249" s="228"/>
      <c r="G249" s="228">
        <f>1800*4*1.2</f>
        <v>8640</v>
      </c>
      <c r="H249" s="228"/>
      <c r="I249" s="228"/>
      <c r="J249" s="228"/>
      <c r="K249" s="228"/>
      <c r="L249" s="229">
        <f>SUM(F249:K249)</f>
        <v>8640</v>
      </c>
      <c r="M249" s="230"/>
      <c r="N249" s="227"/>
      <c r="O249" s="231" t="s">
        <v>407</v>
      </c>
      <c r="P249" s="232" t="s">
        <v>584</v>
      </c>
      <c r="Q249" s="233"/>
      <c r="R249" s="234"/>
      <c r="S249" s="234"/>
      <c r="T249" s="235"/>
    </row>
    <row r="250" spans="1:20" ht="168.75">
      <c r="A250" s="224"/>
      <c r="B250" s="225"/>
      <c r="C250" s="226"/>
      <c r="D250" s="226" t="s">
        <v>354</v>
      </c>
      <c r="E250" s="227" t="s">
        <v>466</v>
      </c>
      <c r="F250" s="228"/>
      <c r="G250" s="228">
        <f>2160*4</f>
        <v>8640</v>
      </c>
      <c r="H250" s="228"/>
      <c r="I250" s="228"/>
      <c r="J250" s="228"/>
      <c r="K250" s="228"/>
      <c r="L250" s="229">
        <f>SUM(F250:K250)</f>
        <v>8640</v>
      </c>
      <c r="M250" s="230"/>
      <c r="N250" s="227"/>
      <c r="O250" s="231" t="s">
        <v>443</v>
      </c>
      <c r="P250" s="232" t="s">
        <v>585</v>
      </c>
      <c r="Q250" s="233"/>
      <c r="R250" s="234"/>
      <c r="S250" s="234"/>
      <c r="T250" s="235"/>
    </row>
    <row r="251" spans="1:20" ht="12.75">
      <c r="A251" s="266"/>
      <c r="B251" s="267"/>
      <c r="C251" s="268"/>
      <c r="D251" s="268" t="s">
        <v>413</v>
      </c>
      <c r="E251" s="268" t="s">
        <v>586</v>
      </c>
      <c r="F251" s="270"/>
      <c r="G251" s="270"/>
      <c r="H251" s="270"/>
      <c r="I251" s="270">
        <v>1000</v>
      </c>
      <c r="J251" s="270">
        <v>16000</v>
      </c>
      <c r="K251" s="270"/>
      <c r="L251" s="271">
        <f>SUM(F251:K251)</f>
        <v>17000</v>
      </c>
      <c r="M251" s="272"/>
      <c r="N251" s="268" t="s">
        <v>26</v>
      </c>
      <c r="O251" s="297"/>
      <c r="P251" s="342"/>
      <c r="Q251" s="275"/>
      <c r="R251" s="276"/>
      <c r="S251" s="276"/>
      <c r="T251" s="277"/>
    </row>
    <row r="252" spans="1:20" ht="12.75">
      <c r="A252" s="240"/>
      <c r="B252" s="241"/>
      <c r="C252" s="242"/>
      <c r="D252" s="242"/>
      <c r="E252" s="242"/>
      <c r="F252" s="243"/>
      <c r="G252" s="243"/>
      <c r="H252" s="243"/>
      <c r="I252" s="243"/>
      <c r="J252" s="243"/>
      <c r="K252" s="243"/>
      <c r="L252" s="244"/>
      <c r="M252" s="194">
        <f>SUM(L249:L250)</f>
        <v>17280</v>
      </c>
      <c r="N252" s="242"/>
      <c r="O252" s="343"/>
      <c r="P252" s="344"/>
      <c r="Q252" s="198">
        <f>L251+L248</f>
        <v>66120</v>
      </c>
      <c r="R252" s="199">
        <f>M252</f>
        <v>17280</v>
      </c>
      <c r="S252" s="199"/>
      <c r="T252" s="200">
        <f>SUM(Q252:S252)</f>
        <v>83400</v>
      </c>
    </row>
    <row r="253" spans="1:20" ht="25.5">
      <c r="A253" s="174" t="s">
        <v>587</v>
      </c>
      <c r="B253" s="175" t="s">
        <v>588</v>
      </c>
      <c r="C253" s="176"/>
      <c r="D253" s="329" t="s">
        <v>471</v>
      </c>
      <c r="E253" s="176" t="s">
        <v>346</v>
      </c>
      <c r="F253" s="178">
        <f>50000*0.2</f>
        <v>10000</v>
      </c>
      <c r="G253" s="178"/>
      <c r="H253" s="178"/>
      <c r="I253" s="178"/>
      <c r="J253" s="178"/>
      <c r="K253" s="178"/>
      <c r="L253" s="179">
        <f>SUM(F253:K253)</f>
        <v>10000</v>
      </c>
      <c r="M253" s="180"/>
      <c r="N253" s="176"/>
      <c r="O253" s="345"/>
      <c r="P253" s="346" t="s">
        <v>589</v>
      </c>
      <c r="Q253" s="184"/>
      <c r="R253" s="185"/>
      <c r="S253" s="185"/>
      <c r="T253" s="186"/>
    </row>
    <row r="254" spans="1:20" ht="12.75">
      <c r="A254" s="240"/>
      <c r="B254" s="241"/>
      <c r="C254" s="242"/>
      <c r="D254" s="242"/>
      <c r="E254" s="242"/>
      <c r="F254" s="243"/>
      <c r="G254" s="243"/>
      <c r="H254" s="243"/>
      <c r="I254" s="243"/>
      <c r="J254" s="243"/>
      <c r="K254" s="243"/>
      <c r="L254" s="244"/>
      <c r="M254" s="194">
        <f>SUM(L253)</f>
        <v>10000</v>
      </c>
      <c r="N254" s="242"/>
      <c r="O254" s="343"/>
      <c r="P254" s="344"/>
      <c r="Q254" s="198">
        <v>10000</v>
      </c>
      <c r="R254" s="199">
        <v>0</v>
      </c>
      <c r="S254" s="199"/>
      <c r="T254" s="200">
        <f>SUM(Q254:S254)</f>
        <v>10000</v>
      </c>
    </row>
    <row r="255" spans="1:20" ht="12.75">
      <c r="A255" s="142"/>
      <c r="B255" s="347"/>
      <c r="C255" s="348"/>
      <c r="D255" s="349"/>
      <c r="E255" s="349"/>
      <c r="F255" s="350"/>
      <c r="G255" s="350"/>
      <c r="H255" s="350"/>
      <c r="I255" s="350"/>
      <c r="J255" s="350"/>
      <c r="K255" s="350"/>
      <c r="L255" s="351"/>
      <c r="M255" s="351"/>
      <c r="N255" s="349"/>
      <c r="O255" s="352"/>
      <c r="P255" s="353"/>
      <c r="T255" s="138"/>
    </row>
    <row r="256" spans="1:20" ht="12.75">
      <c r="A256" s="142"/>
      <c r="B256" s="585" t="s">
        <v>590</v>
      </c>
      <c r="C256" s="585"/>
      <c r="D256" s="585"/>
      <c r="E256" s="349"/>
      <c r="F256" s="350"/>
      <c r="G256" s="350"/>
      <c r="H256" s="350"/>
      <c r="I256" s="350"/>
      <c r="J256" s="350"/>
      <c r="K256" s="350"/>
      <c r="L256" s="351"/>
      <c r="M256" s="351"/>
      <c r="N256" s="349"/>
      <c r="O256" s="352"/>
      <c r="P256" s="353"/>
      <c r="T256" s="138"/>
    </row>
    <row r="257" spans="1:20" ht="12.75">
      <c r="A257" s="142"/>
      <c r="B257" s="347"/>
      <c r="C257" s="348"/>
      <c r="D257" s="349"/>
      <c r="E257" s="349"/>
      <c r="F257" s="350"/>
      <c r="G257" s="350"/>
      <c r="H257" s="350"/>
      <c r="I257" s="350"/>
      <c r="J257" s="350"/>
      <c r="K257" s="350"/>
      <c r="L257" s="351"/>
      <c r="M257" s="351"/>
      <c r="N257" s="349"/>
      <c r="O257" s="352"/>
      <c r="P257" s="353"/>
      <c r="T257" s="138"/>
    </row>
    <row r="258" spans="1:20" ht="12.75">
      <c r="A258" s="142"/>
      <c r="B258" s="584"/>
      <c r="C258" s="584"/>
      <c r="D258" s="584"/>
      <c r="E258" s="349"/>
      <c r="F258" s="350"/>
      <c r="G258" s="350"/>
      <c r="H258" s="350"/>
      <c r="I258" s="350"/>
      <c r="J258" s="350"/>
      <c r="K258" s="586"/>
      <c r="L258" s="586"/>
      <c r="M258" s="586"/>
      <c r="N258" s="349"/>
      <c r="O258" s="352"/>
      <c r="P258" s="353"/>
      <c r="Q258" s="354"/>
      <c r="R258" s="354"/>
      <c r="T258" s="354"/>
    </row>
    <row r="259" spans="1:20" ht="12.75">
      <c r="A259" s="142"/>
      <c r="B259" s="347"/>
      <c r="C259" s="349"/>
      <c r="D259" s="349"/>
      <c r="E259" s="349"/>
      <c r="F259" s="350"/>
      <c r="G259" s="350"/>
      <c r="H259" s="350"/>
      <c r="I259" s="350"/>
      <c r="J259" s="350"/>
      <c r="K259" s="350"/>
      <c r="L259" s="351"/>
      <c r="M259" s="351"/>
      <c r="N259" s="349"/>
      <c r="O259" s="352"/>
      <c r="P259" s="353"/>
      <c r="T259" s="138"/>
    </row>
    <row r="260" spans="1:20" ht="12.75">
      <c r="A260" s="142"/>
      <c r="B260" s="587"/>
      <c r="C260" s="587"/>
      <c r="D260" s="587"/>
      <c r="E260" s="587"/>
      <c r="F260" s="587"/>
      <c r="G260" s="587"/>
      <c r="H260" s="350"/>
      <c r="I260" s="588"/>
      <c r="J260" s="588"/>
      <c r="K260" s="588"/>
      <c r="L260" s="588"/>
      <c r="M260" s="588"/>
      <c r="N260" s="588"/>
      <c r="O260" s="588"/>
      <c r="P260" s="353"/>
      <c r="T260" s="138"/>
    </row>
    <row r="261" spans="1:20" ht="12.75">
      <c r="A261" s="142"/>
      <c r="B261" s="347"/>
      <c r="C261" s="349"/>
      <c r="D261" s="349"/>
      <c r="E261" s="349"/>
      <c r="F261" s="350"/>
      <c r="G261" s="350"/>
      <c r="H261" s="350"/>
      <c r="I261" s="350"/>
      <c r="J261" s="350"/>
      <c r="K261" s="350"/>
      <c r="L261" s="351"/>
      <c r="M261" s="351"/>
      <c r="N261" s="349"/>
      <c r="O261" s="352"/>
      <c r="P261" s="353"/>
      <c r="T261" s="138"/>
    </row>
    <row r="262" spans="1:20" ht="12.75">
      <c r="A262" s="142"/>
      <c r="B262" s="584"/>
      <c r="C262" s="584"/>
      <c r="D262" s="584"/>
      <c r="E262" s="349"/>
      <c r="F262" s="350"/>
      <c r="G262" s="350"/>
      <c r="H262" s="350"/>
      <c r="I262" s="350"/>
      <c r="J262" s="588"/>
      <c r="K262" s="588"/>
      <c r="L262" s="588"/>
      <c r="M262" s="351"/>
      <c r="N262" s="349"/>
      <c r="O262" s="352"/>
      <c r="P262" s="353"/>
      <c r="T262" s="138"/>
    </row>
  </sheetData>
  <sheetProtection selectLockedCells="1" selectUnlockedCells="1"/>
  <mergeCells count="11">
    <mergeCell ref="B262:D262"/>
    <mergeCell ref="J262:L262"/>
    <mergeCell ref="B1:G1"/>
    <mergeCell ref="B2:P2"/>
    <mergeCell ref="Q2:R2"/>
    <mergeCell ref="B3:P3"/>
    <mergeCell ref="B256:D256"/>
    <mergeCell ref="B258:D258"/>
    <mergeCell ref="K258:M258"/>
    <mergeCell ref="B260:G260"/>
    <mergeCell ref="I260:O260"/>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S24"/>
  <sheetViews>
    <sheetView zoomScalePageLayoutView="0" workbookViewId="0" topLeftCell="C7">
      <selection activeCell="K27" sqref="K27"/>
    </sheetView>
  </sheetViews>
  <sheetFormatPr defaultColWidth="8.8515625" defaultRowHeight="12.75"/>
  <cols>
    <col min="1" max="1" width="4.00390625" style="395" customWidth="1"/>
    <col min="2" max="2" width="10.421875" style="395" customWidth="1"/>
    <col min="3" max="3" width="13.421875" style="395" customWidth="1"/>
    <col min="4" max="5" width="15.140625" style="395" customWidth="1"/>
    <col min="6" max="6" width="12.7109375" style="395" customWidth="1"/>
    <col min="7" max="7" width="12.7109375" style="408" customWidth="1"/>
    <col min="8" max="8" width="10.00390625" style="395" customWidth="1"/>
    <col min="9" max="9" width="6.8515625" style="395" customWidth="1"/>
    <col min="10" max="10" width="10.7109375" style="395" customWidth="1"/>
    <col min="11" max="11" width="19.8515625" style="395" customWidth="1"/>
    <col min="12" max="15" width="12.28125" style="395" customWidth="1"/>
    <col min="16" max="16" width="10.00390625" style="415" bestFit="1" customWidth="1"/>
    <col min="17" max="17" width="13.57421875" style="409" bestFit="1" customWidth="1"/>
    <col min="18" max="18" width="16.57421875" style="395" customWidth="1"/>
    <col min="19" max="19" width="11.8515625" style="395" customWidth="1"/>
    <col min="20" max="16384" width="8.8515625" style="395" customWidth="1"/>
  </cols>
  <sheetData>
    <row r="2" spans="1:19" s="394" customFormat="1" ht="12.75" customHeight="1">
      <c r="A2" s="594" t="s">
        <v>5</v>
      </c>
      <c r="B2" s="594" t="s">
        <v>613</v>
      </c>
      <c r="C2" s="594" t="s">
        <v>614</v>
      </c>
      <c r="D2" s="594" t="s">
        <v>615</v>
      </c>
      <c r="E2" s="594" t="s">
        <v>616</v>
      </c>
      <c r="F2" s="594" t="s">
        <v>617</v>
      </c>
      <c r="G2" s="594" t="s">
        <v>618</v>
      </c>
      <c r="H2" s="594" t="s">
        <v>619</v>
      </c>
      <c r="I2" s="594" t="s">
        <v>620</v>
      </c>
      <c r="J2" s="594" t="s">
        <v>621</v>
      </c>
      <c r="K2" s="594" t="s">
        <v>622</v>
      </c>
      <c r="L2" s="591" t="s">
        <v>623</v>
      </c>
      <c r="M2" s="591" t="s">
        <v>624</v>
      </c>
      <c r="N2" s="591" t="s">
        <v>625</v>
      </c>
      <c r="O2" s="594" t="s">
        <v>626</v>
      </c>
      <c r="P2" s="595" t="s">
        <v>726</v>
      </c>
      <c r="Q2" s="594" t="s">
        <v>627</v>
      </c>
      <c r="R2" s="594"/>
      <c r="S2" s="594" t="s">
        <v>628</v>
      </c>
    </row>
    <row r="3" spans="1:19" ht="12.75">
      <c r="A3" s="594"/>
      <c r="B3" s="596"/>
      <c r="C3" s="594"/>
      <c r="D3" s="594"/>
      <c r="E3" s="594"/>
      <c r="F3" s="594"/>
      <c r="G3" s="594"/>
      <c r="H3" s="594"/>
      <c r="I3" s="594"/>
      <c r="J3" s="596"/>
      <c r="K3" s="594"/>
      <c r="L3" s="592"/>
      <c r="M3" s="592"/>
      <c r="N3" s="592"/>
      <c r="O3" s="594"/>
      <c r="P3" s="595"/>
      <c r="Q3" s="594"/>
      <c r="R3" s="594"/>
      <c r="S3" s="594"/>
    </row>
    <row r="4" spans="1:19" ht="64.5" customHeight="1">
      <c r="A4" s="594"/>
      <c r="B4" s="596"/>
      <c r="C4" s="594"/>
      <c r="D4" s="594"/>
      <c r="E4" s="594"/>
      <c r="F4" s="594"/>
      <c r="G4" s="594"/>
      <c r="H4" s="594"/>
      <c r="I4" s="594"/>
      <c r="J4" s="596"/>
      <c r="K4" s="594"/>
      <c r="L4" s="593"/>
      <c r="M4" s="593"/>
      <c r="N4" s="593"/>
      <c r="O4" s="594"/>
      <c r="P4" s="595"/>
      <c r="Q4" s="594"/>
      <c r="R4" s="594"/>
      <c r="S4" s="594"/>
    </row>
    <row r="5" spans="1:19" ht="23.25" customHeight="1">
      <c r="A5" s="396" t="s">
        <v>23</v>
      </c>
      <c r="B5" s="396" t="s">
        <v>629</v>
      </c>
      <c r="C5" s="396" t="s">
        <v>630</v>
      </c>
      <c r="D5" s="396" t="s">
        <v>631</v>
      </c>
      <c r="E5" s="396" t="s">
        <v>632</v>
      </c>
      <c r="F5" s="397">
        <v>2014</v>
      </c>
      <c r="G5" s="397">
        <v>360</v>
      </c>
      <c r="H5" s="397">
        <v>1328</v>
      </c>
      <c r="I5" s="397">
        <v>4</v>
      </c>
      <c r="J5" s="398" t="s">
        <v>633</v>
      </c>
      <c r="K5" s="399" t="s">
        <v>634</v>
      </c>
      <c r="L5" s="396" t="s">
        <v>635</v>
      </c>
      <c r="M5" s="396" t="s">
        <v>635</v>
      </c>
      <c r="N5" s="396" t="s">
        <v>635</v>
      </c>
      <c r="O5" s="396" t="s">
        <v>636</v>
      </c>
      <c r="P5" s="412">
        <v>42042</v>
      </c>
      <c r="Q5" s="400">
        <v>36000</v>
      </c>
      <c r="R5" s="400" t="s">
        <v>637</v>
      </c>
      <c r="S5" s="401" t="s">
        <v>638</v>
      </c>
    </row>
    <row r="6" spans="1:19" ht="23.25" customHeight="1">
      <c r="A6" s="396" t="s">
        <v>41</v>
      </c>
      <c r="B6" s="396" t="s">
        <v>639</v>
      </c>
      <c r="C6" s="396" t="s">
        <v>630</v>
      </c>
      <c r="D6" s="396" t="s">
        <v>631</v>
      </c>
      <c r="E6" s="396" t="s">
        <v>632</v>
      </c>
      <c r="F6" s="397">
        <v>2014</v>
      </c>
      <c r="G6" s="397">
        <v>360</v>
      </c>
      <c r="H6" s="397">
        <v>1328</v>
      </c>
      <c r="I6" s="397">
        <v>4</v>
      </c>
      <c r="J6" s="398" t="s">
        <v>633</v>
      </c>
      <c r="K6" s="399" t="s">
        <v>640</v>
      </c>
      <c r="L6" s="396" t="s">
        <v>635</v>
      </c>
      <c r="M6" s="396" t="s">
        <v>635</v>
      </c>
      <c r="N6" s="396" t="s">
        <v>635</v>
      </c>
      <c r="O6" s="396" t="s">
        <v>636</v>
      </c>
      <c r="P6" s="412">
        <v>56413</v>
      </c>
      <c r="Q6" s="400">
        <v>35600</v>
      </c>
      <c r="R6" s="400" t="s">
        <v>637</v>
      </c>
      <c r="S6" s="401" t="s">
        <v>638</v>
      </c>
    </row>
    <row r="7" spans="1:19" ht="23.25" customHeight="1">
      <c r="A7" s="396" t="s">
        <v>47</v>
      </c>
      <c r="B7" s="396" t="s">
        <v>642</v>
      </c>
      <c r="C7" s="396" t="s">
        <v>630</v>
      </c>
      <c r="D7" s="396" t="s">
        <v>643</v>
      </c>
      <c r="E7" s="396" t="s">
        <v>632</v>
      </c>
      <c r="F7" s="397">
        <v>2007</v>
      </c>
      <c r="G7" s="397">
        <v>336</v>
      </c>
      <c r="H7" s="397">
        <v>1461</v>
      </c>
      <c r="I7" s="397">
        <v>4</v>
      </c>
      <c r="J7" s="398" t="s">
        <v>644</v>
      </c>
      <c r="K7" s="399" t="s">
        <v>645</v>
      </c>
      <c r="L7" s="396" t="s">
        <v>635</v>
      </c>
      <c r="M7" s="396" t="s">
        <v>635</v>
      </c>
      <c r="N7" s="396" t="s">
        <v>635</v>
      </c>
      <c r="O7" s="396" t="s">
        <v>636</v>
      </c>
      <c r="P7" s="412">
        <v>115763</v>
      </c>
      <c r="Q7" s="400">
        <v>14000</v>
      </c>
      <c r="R7" s="400" t="s">
        <v>641</v>
      </c>
      <c r="S7" s="401" t="s">
        <v>638</v>
      </c>
    </row>
    <row r="8" spans="1:19" ht="23.25" customHeight="1">
      <c r="A8" s="396" t="s">
        <v>53</v>
      </c>
      <c r="B8" s="402" t="s">
        <v>646</v>
      </c>
      <c r="C8" s="403" t="s">
        <v>647</v>
      </c>
      <c r="D8" s="402"/>
      <c r="E8" s="403" t="s">
        <v>648</v>
      </c>
      <c r="F8" s="404"/>
      <c r="G8" s="405"/>
      <c r="H8" s="402"/>
      <c r="I8" s="402"/>
      <c r="J8" s="402"/>
      <c r="K8" s="402" t="s">
        <v>649</v>
      </c>
      <c r="L8" s="396" t="s">
        <v>635</v>
      </c>
      <c r="M8" s="402" t="s">
        <v>636</v>
      </c>
      <c r="N8" s="402" t="s">
        <v>635</v>
      </c>
      <c r="O8" s="402" t="s">
        <v>636</v>
      </c>
      <c r="P8" s="413" t="s">
        <v>650</v>
      </c>
      <c r="Q8" s="402" t="s">
        <v>651</v>
      </c>
      <c r="R8" s="406" t="s">
        <v>650</v>
      </c>
      <c r="S8" s="401" t="s">
        <v>638</v>
      </c>
    </row>
    <row r="9" spans="1:19" ht="23.25" customHeight="1">
      <c r="A9" s="396" t="s">
        <v>57</v>
      </c>
      <c r="B9" s="396" t="s">
        <v>652</v>
      </c>
      <c r="C9" s="396" t="s">
        <v>630</v>
      </c>
      <c r="D9" s="396" t="s">
        <v>631</v>
      </c>
      <c r="E9" s="396" t="s">
        <v>632</v>
      </c>
      <c r="F9" s="397">
        <v>2013</v>
      </c>
      <c r="G9" s="397">
        <v>360</v>
      </c>
      <c r="H9" s="397">
        <v>1328</v>
      </c>
      <c r="I9" s="397">
        <v>4</v>
      </c>
      <c r="J9" s="398" t="s">
        <v>653</v>
      </c>
      <c r="K9" s="399" t="s">
        <v>654</v>
      </c>
      <c r="L9" s="396" t="s">
        <v>635</v>
      </c>
      <c r="M9" s="396" t="s">
        <v>635</v>
      </c>
      <c r="N9" s="396" t="s">
        <v>635</v>
      </c>
      <c r="O9" s="396" t="s">
        <v>636</v>
      </c>
      <c r="P9" s="412">
        <v>51495</v>
      </c>
      <c r="Q9" s="400">
        <v>34100</v>
      </c>
      <c r="R9" s="400" t="s">
        <v>641</v>
      </c>
      <c r="S9" s="401" t="s">
        <v>638</v>
      </c>
    </row>
    <row r="10" spans="1:19" ht="23.25" customHeight="1">
      <c r="A10" s="396" t="s">
        <v>60</v>
      </c>
      <c r="B10" s="402" t="s">
        <v>655</v>
      </c>
      <c r="C10" s="402" t="s">
        <v>656</v>
      </c>
      <c r="D10" s="402" t="s">
        <v>657</v>
      </c>
      <c r="E10" s="403" t="s">
        <v>658</v>
      </c>
      <c r="F10" s="404">
        <v>2008</v>
      </c>
      <c r="G10" s="407">
        <v>480</v>
      </c>
      <c r="H10" s="402" t="s">
        <v>659</v>
      </c>
      <c r="I10" s="402" t="s">
        <v>659</v>
      </c>
      <c r="J10" s="402" t="s">
        <v>660</v>
      </c>
      <c r="K10" s="402" t="s">
        <v>661</v>
      </c>
      <c r="L10" s="396" t="s">
        <v>635</v>
      </c>
      <c r="M10" s="402" t="s">
        <v>636</v>
      </c>
      <c r="N10" s="402" t="s">
        <v>636</v>
      </c>
      <c r="O10" s="402" t="s">
        <v>636</v>
      </c>
      <c r="P10" s="413" t="s">
        <v>650</v>
      </c>
      <c r="Q10" s="402" t="s">
        <v>651</v>
      </c>
      <c r="R10" s="406" t="s">
        <v>650</v>
      </c>
      <c r="S10" s="401" t="s">
        <v>638</v>
      </c>
    </row>
    <row r="11" spans="1:19" ht="23.25" customHeight="1">
      <c r="A11" s="396" t="s">
        <v>62</v>
      </c>
      <c r="B11" s="396" t="s">
        <v>662</v>
      </c>
      <c r="C11" s="396" t="s">
        <v>663</v>
      </c>
      <c r="D11" s="396" t="s">
        <v>664</v>
      </c>
      <c r="E11" s="396" t="s">
        <v>665</v>
      </c>
      <c r="F11" s="397">
        <v>2009</v>
      </c>
      <c r="G11" s="397">
        <v>1180</v>
      </c>
      <c r="H11" s="397">
        <v>2500</v>
      </c>
      <c r="I11" s="397">
        <v>5</v>
      </c>
      <c r="J11" s="398" t="s">
        <v>666</v>
      </c>
      <c r="K11" s="399" t="s">
        <v>667</v>
      </c>
      <c r="L11" s="396" t="s">
        <v>635</v>
      </c>
      <c r="M11" s="396" t="s">
        <v>635</v>
      </c>
      <c r="N11" s="396" t="s">
        <v>635</v>
      </c>
      <c r="O11" s="396" t="s">
        <v>636</v>
      </c>
      <c r="P11" s="412">
        <v>134170</v>
      </c>
      <c r="Q11" s="400">
        <v>30600</v>
      </c>
      <c r="R11" s="400" t="s">
        <v>641</v>
      </c>
      <c r="S11" s="401" t="s">
        <v>638</v>
      </c>
    </row>
    <row r="12" spans="1:19" ht="23.25" customHeight="1">
      <c r="A12" s="396" t="s">
        <v>64</v>
      </c>
      <c r="B12" s="396" t="s">
        <v>668</v>
      </c>
      <c r="C12" s="396" t="s">
        <v>663</v>
      </c>
      <c r="D12" s="396" t="s">
        <v>664</v>
      </c>
      <c r="E12" s="396" t="s">
        <v>665</v>
      </c>
      <c r="F12" s="397">
        <v>2009</v>
      </c>
      <c r="G12" s="397">
        <v>1180</v>
      </c>
      <c r="H12" s="397">
        <v>2500</v>
      </c>
      <c r="I12" s="397">
        <v>5</v>
      </c>
      <c r="J12" s="398" t="s">
        <v>666</v>
      </c>
      <c r="K12" s="399" t="s">
        <v>669</v>
      </c>
      <c r="L12" s="396" t="s">
        <v>635</v>
      </c>
      <c r="M12" s="396" t="s">
        <v>635</v>
      </c>
      <c r="N12" s="396" t="s">
        <v>635</v>
      </c>
      <c r="O12" s="396" t="s">
        <v>636</v>
      </c>
      <c r="P12" s="412">
        <v>124080</v>
      </c>
      <c r="Q12" s="400">
        <v>30500</v>
      </c>
      <c r="R12" s="400" t="s">
        <v>641</v>
      </c>
      <c r="S12" s="401" t="s">
        <v>638</v>
      </c>
    </row>
    <row r="13" spans="1:19" ht="23.25" customHeight="1">
      <c r="A13" s="396" t="s">
        <v>67</v>
      </c>
      <c r="B13" s="396" t="s">
        <v>670</v>
      </c>
      <c r="C13" s="396" t="s">
        <v>671</v>
      </c>
      <c r="D13" s="396" t="s">
        <v>672</v>
      </c>
      <c r="E13" s="396" t="s">
        <v>632</v>
      </c>
      <c r="F13" s="397">
        <v>2016</v>
      </c>
      <c r="G13" s="397">
        <v>784</v>
      </c>
      <c r="H13" s="397">
        <v>1968</v>
      </c>
      <c r="I13" s="397">
        <v>5</v>
      </c>
      <c r="J13" s="398" t="s">
        <v>673</v>
      </c>
      <c r="K13" s="399" t="s">
        <v>674</v>
      </c>
      <c r="L13" s="396" t="s">
        <v>635</v>
      </c>
      <c r="M13" s="396" t="s">
        <v>635</v>
      </c>
      <c r="N13" s="396" t="s">
        <v>635</v>
      </c>
      <c r="O13" s="396" t="s">
        <v>636</v>
      </c>
      <c r="P13" s="412">
        <v>62915</v>
      </c>
      <c r="Q13" s="400">
        <v>59000</v>
      </c>
      <c r="R13" s="400" t="s">
        <v>641</v>
      </c>
      <c r="S13" s="401" t="s">
        <v>638</v>
      </c>
    </row>
    <row r="14" spans="1:19" ht="23.25" customHeight="1">
      <c r="A14" s="396" t="s">
        <v>71</v>
      </c>
      <c r="B14" s="396" t="s">
        <v>675</v>
      </c>
      <c r="C14" s="396" t="s">
        <v>676</v>
      </c>
      <c r="D14" s="396" t="s">
        <v>677</v>
      </c>
      <c r="E14" s="396" t="s">
        <v>665</v>
      </c>
      <c r="F14" s="397">
        <v>2015</v>
      </c>
      <c r="G14" s="397">
        <v>1030</v>
      </c>
      <c r="H14" s="397">
        <v>2442</v>
      </c>
      <c r="I14" s="397">
        <v>5</v>
      </c>
      <c r="J14" s="398" t="s">
        <v>678</v>
      </c>
      <c r="K14" s="399" t="s">
        <v>679</v>
      </c>
      <c r="L14" s="396" t="s">
        <v>635</v>
      </c>
      <c r="M14" s="396" t="s">
        <v>635</v>
      </c>
      <c r="N14" s="396" t="s">
        <v>635</v>
      </c>
      <c r="O14" s="396" t="s">
        <v>636</v>
      </c>
      <c r="P14" s="412">
        <v>61205</v>
      </c>
      <c r="Q14" s="400">
        <v>86500</v>
      </c>
      <c r="R14" s="400" t="s">
        <v>641</v>
      </c>
      <c r="S14" s="401" t="s">
        <v>638</v>
      </c>
    </row>
    <row r="15" spans="1:19" ht="23.25" customHeight="1">
      <c r="A15" s="396" t="s">
        <v>74</v>
      </c>
      <c r="B15" s="396" t="s">
        <v>680</v>
      </c>
      <c r="C15" s="396" t="s">
        <v>681</v>
      </c>
      <c r="D15" s="396" t="s">
        <v>682</v>
      </c>
      <c r="E15" s="396" t="s">
        <v>683</v>
      </c>
      <c r="F15" s="397">
        <v>2016</v>
      </c>
      <c r="G15" s="397" t="s">
        <v>659</v>
      </c>
      <c r="H15" s="397">
        <v>250</v>
      </c>
      <c r="I15" s="397">
        <v>2</v>
      </c>
      <c r="J15" s="398" t="s">
        <v>684</v>
      </c>
      <c r="K15" s="399" t="s">
        <v>685</v>
      </c>
      <c r="L15" s="396" t="s">
        <v>635</v>
      </c>
      <c r="M15" s="396" t="s">
        <v>635</v>
      </c>
      <c r="N15" s="396" t="s">
        <v>635</v>
      </c>
      <c r="O15" s="396" t="s">
        <v>636</v>
      </c>
      <c r="P15" s="412">
        <v>6445</v>
      </c>
      <c r="Q15" s="400">
        <v>11500</v>
      </c>
      <c r="R15" s="400" t="s">
        <v>641</v>
      </c>
      <c r="S15" s="401" t="s">
        <v>638</v>
      </c>
    </row>
    <row r="16" spans="1:19" ht="23.25" customHeight="1">
      <c r="A16" s="396" t="s">
        <v>78</v>
      </c>
      <c r="B16" s="396" t="s">
        <v>686</v>
      </c>
      <c r="C16" s="396" t="s">
        <v>687</v>
      </c>
      <c r="D16" s="396" t="s">
        <v>688</v>
      </c>
      <c r="E16" s="396" t="s">
        <v>632</v>
      </c>
      <c r="F16" s="397">
        <v>2006</v>
      </c>
      <c r="G16" s="397">
        <v>515</v>
      </c>
      <c r="H16" s="397">
        <v>1390</v>
      </c>
      <c r="I16" s="397">
        <v>5</v>
      </c>
      <c r="J16" s="398" t="s">
        <v>689</v>
      </c>
      <c r="K16" s="399" t="s">
        <v>690</v>
      </c>
      <c r="L16" s="396" t="s">
        <v>635</v>
      </c>
      <c r="M16" s="396" t="s">
        <v>635</v>
      </c>
      <c r="N16" s="396" t="s">
        <v>635</v>
      </c>
      <c r="O16" s="396" t="s">
        <v>636</v>
      </c>
      <c r="P16" s="412">
        <v>213514</v>
      </c>
      <c r="Q16" s="400">
        <v>6000</v>
      </c>
      <c r="R16" s="400" t="s">
        <v>641</v>
      </c>
      <c r="S16" s="401" t="s">
        <v>638</v>
      </c>
    </row>
    <row r="17" spans="1:19" ht="23.25" customHeight="1">
      <c r="A17" s="396" t="s">
        <v>82</v>
      </c>
      <c r="B17" s="396" t="s">
        <v>691</v>
      </c>
      <c r="C17" s="396" t="s">
        <v>687</v>
      </c>
      <c r="D17" s="396" t="s">
        <v>692</v>
      </c>
      <c r="E17" s="396" t="s">
        <v>632</v>
      </c>
      <c r="F17" s="397">
        <v>2014</v>
      </c>
      <c r="G17" s="397">
        <v>638</v>
      </c>
      <c r="H17" s="397">
        <v>1968</v>
      </c>
      <c r="I17" s="397">
        <v>5</v>
      </c>
      <c r="J17" s="398" t="s">
        <v>693</v>
      </c>
      <c r="K17" s="399" t="s">
        <v>694</v>
      </c>
      <c r="L17" s="396" t="s">
        <v>635</v>
      </c>
      <c r="M17" s="396" t="s">
        <v>635</v>
      </c>
      <c r="N17" s="396" t="s">
        <v>635</v>
      </c>
      <c r="O17" s="396" t="s">
        <v>636</v>
      </c>
      <c r="P17" s="412">
        <v>229760</v>
      </c>
      <c r="Q17" s="400">
        <v>41000</v>
      </c>
      <c r="R17" s="400" t="s">
        <v>641</v>
      </c>
      <c r="S17" s="401" t="s">
        <v>638</v>
      </c>
    </row>
    <row r="18" spans="1:19" ht="23.25" customHeight="1">
      <c r="A18" s="396" t="s">
        <v>85</v>
      </c>
      <c r="B18" s="402" t="s">
        <v>695</v>
      </c>
      <c r="C18" s="402" t="s">
        <v>656</v>
      </c>
      <c r="D18" s="402" t="s">
        <v>657</v>
      </c>
      <c r="E18" s="403" t="s">
        <v>658</v>
      </c>
      <c r="F18" s="404">
        <v>2008</v>
      </c>
      <c r="G18" s="405">
        <v>560</v>
      </c>
      <c r="H18" s="402" t="s">
        <v>659</v>
      </c>
      <c r="I18" s="402" t="s">
        <v>659</v>
      </c>
      <c r="J18" s="402" t="s">
        <v>696</v>
      </c>
      <c r="K18" s="402" t="s">
        <v>697</v>
      </c>
      <c r="L18" s="396" t="s">
        <v>635</v>
      </c>
      <c r="M18" s="402" t="s">
        <v>636</v>
      </c>
      <c r="N18" s="402" t="s">
        <v>636</v>
      </c>
      <c r="O18" s="402" t="s">
        <v>636</v>
      </c>
      <c r="P18" s="414" t="s">
        <v>650</v>
      </c>
      <c r="Q18" s="402" t="s">
        <v>651</v>
      </c>
      <c r="R18" s="406" t="s">
        <v>650</v>
      </c>
      <c r="S18" s="401" t="s">
        <v>638</v>
      </c>
    </row>
    <row r="19" spans="1:19" ht="23.25" customHeight="1">
      <c r="A19" s="396" t="s">
        <v>89</v>
      </c>
      <c r="B19" s="402" t="s">
        <v>698</v>
      </c>
      <c r="C19" s="402" t="s">
        <v>699</v>
      </c>
      <c r="D19" s="402" t="s">
        <v>700</v>
      </c>
      <c r="E19" s="403" t="s">
        <v>658</v>
      </c>
      <c r="F19" s="404">
        <v>2014</v>
      </c>
      <c r="G19" s="405">
        <v>600</v>
      </c>
      <c r="H19" s="402" t="s">
        <v>659</v>
      </c>
      <c r="I19" s="402" t="s">
        <v>659</v>
      </c>
      <c r="J19" s="402" t="s">
        <v>701</v>
      </c>
      <c r="K19" s="402" t="s">
        <v>702</v>
      </c>
      <c r="L19" s="396" t="s">
        <v>635</v>
      </c>
      <c r="M19" s="402" t="s">
        <v>636</v>
      </c>
      <c r="N19" s="402" t="s">
        <v>636</v>
      </c>
      <c r="O19" s="402" t="s">
        <v>636</v>
      </c>
      <c r="P19" s="414" t="s">
        <v>650</v>
      </c>
      <c r="Q19" s="402" t="s">
        <v>651</v>
      </c>
      <c r="R19" s="406" t="s">
        <v>650</v>
      </c>
      <c r="S19" s="401" t="s">
        <v>638</v>
      </c>
    </row>
    <row r="20" spans="1:19" ht="23.25" customHeight="1">
      <c r="A20" s="396" t="s">
        <v>92</v>
      </c>
      <c r="B20" s="402" t="s">
        <v>703</v>
      </c>
      <c r="C20" s="402" t="s">
        <v>663</v>
      </c>
      <c r="D20" s="402" t="s">
        <v>704</v>
      </c>
      <c r="E20" s="403" t="s">
        <v>705</v>
      </c>
      <c r="F20" s="404">
        <v>2019</v>
      </c>
      <c r="G20" s="407">
        <v>1029</v>
      </c>
      <c r="H20" s="404">
        <v>3198</v>
      </c>
      <c r="I20" s="404">
        <v>5</v>
      </c>
      <c r="J20" s="404" t="s">
        <v>706</v>
      </c>
      <c r="K20" s="404" t="s">
        <v>707</v>
      </c>
      <c r="L20" s="396" t="s">
        <v>635</v>
      </c>
      <c r="M20" s="396" t="s">
        <v>635</v>
      </c>
      <c r="N20" s="396" t="s">
        <v>635</v>
      </c>
      <c r="O20" s="402" t="s">
        <v>636</v>
      </c>
      <c r="P20" s="414">
        <v>11158</v>
      </c>
      <c r="Q20" s="411">
        <v>145000</v>
      </c>
      <c r="R20" s="400" t="s">
        <v>637</v>
      </c>
      <c r="S20" s="401" t="s">
        <v>638</v>
      </c>
    </row>
    <row r="21" spans="1:19" ht="23.25" customHeight="1">
      <c r="A21" s="396" t="s">
        <v>95</v>
      </c>
      <c r="B21" s="402" t="s">
        <v>708</v>
      </c>
      <c r="C21" s="402" t="s">
        <v>709</v>
      </c>
      <c r="D21" s="402" t="s">
        <v>710</v>
      </c>
      <c r="E21" s="403" t="s">
        <v>711</v>
      </c>
      <c r="F21" s="404">
        <v>2019</v>
      </c>
      <c r="G21" s="405" t="s">
        <v>650</v>
      </c>
      <c r="H21" s="404">
        <v>1598</v>
      </c>
      <c r="I21" s="404">
        <v>5</v>
      </c>
      <c r="J21" s="402" t="s">
        <v>712</v>
      </c>
      <c r="K21" s="402" t="s">
        <v>713</v>
      </c>
      <c r="L21" s="396" t="s">
        <v>635</v>
      </c>
      <c r="M21" s="396" t="s">
        <v>635</v>
      </c>
      <c r="N21" s="396" t="s">
        <v>635</v>
      </c>
      <c r="O21" s="402" t="s">
        <v>636</v>
      </c>
      <c r="P21" s="414">
        <v>13171</v>
      </c>
      <c r="Q21" s="402">
        <v>55100</v>
      </c>
      <c r="R21" s="400" t="s">
        <v>637</v>
      </c>
      <c r="S21" s="401" t="s">
        <v>638</v>
      </c>
    </row>
    <row r="22" spans="1:19" ht="23.25" customHeight="1">
      <c r="A22" s="396" t="s">
        <v>99</v>
      </c>
      <c r="B22" s="402" t="s">
        <v>714</v>
      </c>
      <c r="C22" s="402" t="s">
        <v>709</v>
      </c>
      <c r="D22" s="402" t="s">
        <v>710</v>
      </c>
      <c r="E22" s="403" t="s">
        <v>711</v>
      </c>
      <c r="F22" s="404">
        <v>2019</v>
      </c>
      <c r="G22" s="405" t="s">
        <v>650</v>
      </c>
      <c r="H22" s="404">
        <v>1598</v>
      </c>
      <c r="I22" s="404">
        <v>5</v>
      </c>
      <c r="J22" s="402" t="s">
        <v>712</v>
      </c>
      <c r="K22" s="402" t="s">
        <v>715</v>
      </c>
      <c r="L22" s="396" t="s">
        <v>635</v>
      </c>
      <c r="M22" s="396" t="s">
        <v>635</v>
      </c>
      <c r="N22" s="396" t="s">
        <v>635</v>
      </c>
      <c r="O22" s="402" t="s">
        <v>636</v>
      </c>
      <c r="P22" s="414">
        <v>8486</v>
      </c>
      <c r="Q22" s="402">
        <v>59500</v>
      </c>
      <c r="R22" s="400" t="s">
        <v>637</v>
      </c>
      <c r="S22" s="401" t="s">
        <v>638</v>
      </c>
    </row>
    <row r="23" spans="1:19" ht="23.25" customHeight="1">
      <c r="A23" s="396" t="s">
        <v>102</v>
      </c>
      <c r="B23" s="402" t="s">
        <v>716</v>
      </c>
      <c r="C23" s="402" t="s">
        <v>709</v>
      </c>
      <c r="D23" s="402" t="s">
        <v>710</v>
      </c>
      <c r="E23" s="403" t="s">
        <v>711</v>
      </c>
      <c r="F23" s="404">
        <v>2019</v>
      </c>
      <c r="G23" s="405" t="s">
        <v>650</v>
      </c>
      <c r="H23" s="404">
        <v>1598</v>
      </c>
      <c r="I23" s="404">
        <v>5</v>
      </c>
      <c r="J23" s="402" t="s">
        <v>712</v>
      </c>
      <c r="K23" s="402" t="s">
        <v>717</v>
      </c>
      <c r="L23" s="396" t="s">
        <v>635</v>
      </c>
      <c r="M23" s="396" t="s">
        <v>635</v>
      </c>
      <c r="N23" s="396" t="s">
        <v>635</v>
      </c>
      <c r="O23" s="402" t="s">
        <v>636</v>
      </c>
      <c r="P23" s="414">
        <v>22252</v>
      </c>
      <c r="Q23" s="402">
        <v>54000</v>
      </c>
      <c r="R23" s="400" t="s">
        <v>637</v>
      </c>
      <c r="S23" s="401" t="s">
        <v>638</v>
      </c>
    </row>
    <row r="24" ht="12.75">
      <c r="Q24" s="410"/>
    </row>
  </sheetData>
  <sheetProtection/>
  <mergeCells count="18">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R4"/>
    <mergeCell ref="S2:S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3:L12"/>
  <sheetViews>
    <sheetView tabSelected="1" zoomScalePageLayoutView="0" workbookViewId="0" topLeftCell="A1">
      <selection activeCell="A2" sqref="A2:M14"/>
    </sheetView>
  </sheetViews>
  <sheetFormatPr defaultColWidth="11.28125" defaultRowHeight="12.75"/>
  <cols>
    <col min="1" max="1" width="11.28125" style="0" customWidth="1"/>
    <col min="2" max="2" width="27.140625" style="0" customWidth="1"/>
    <col min="3" max="3" width="15.140625" style="0" customWidth="1"/>
    <col min="4" max="4" width="15.140625" style="392" customWidth="1"/>
    <col min="5" max="12" width="15.140625" style="0" customWidth="1"/>
  </cols>
  <sheetData>
    <row r="3" spans="2:12" ht="15">
      <c r="B3" s="390" t="s">
        <v>725</v>
      </c>
      <c r="C3" s="371"/>
      <c r="D3" s="391"/>
      <c r="E3" s="371"/>
      <c r="F3" s="371"/>
      <c r="G3" s="371"/>
      <c r="H3" s="371"/>
      <c r="I3" s="371"/>
      <c r="J3" s="371"/>
      <c r="K3" s="371"/>
      <c r="L3" s="371"/>
    </row>
    <row r="5" spans="2:12" ht="15">
      <c r="B5" s="372"/>
      <c r="C5" s="597">
        <v>2016</v>
      </c>
      <c r="D5" s="598"/>
      <c r="E5" s="599">
        <v>2017</v>
      </c>
      <c r="F5" s="600"/>
      <c r="G5" s="597">
        <v>2018</v>
      </c>
      <c r="H5" s="598"/>
      <c r="I5" s="599">
        <v>2019</v>
      </c>
      <c r="J5" s="600"/>
      <c r="K5" s="597">
        <v>2020</v>
      </c>
      <c r="L5" s="598"/>
    </row>
    <row r="6" spans="2:12" ht="15">
      <c r="B6" s="372"/>
      <c r="C6" s="376" t="s">
        <v>718</v>
      </c>
      <c r="D6" s="393" t="s">
        <v>719</v>
      </c>
      <c r="E6" s="373" t="s">
        <v>718</v>
      </c>
      <c r="F6" s="382" t="s">
        <v>719</v>
      </c>
      <c r="G6" s="376" t="s">
        <v>718</v>
      </c>
      <c r="H6" s="377" t="s">
        <v>719</v>
      </c>
      <c r="I6" s="373" t="s">
        <v>718</v>
      </c>
      <c r="J6" s="382" t="s">
        <v>719</v>
      </c>
      <c r="K6" s="376" t="s">
        <v>718</v>
      </c>
      <c r="L6" s="377" t="s">
        <v>719</v>
      </c>
    </row>
    <row r="7" spans="2:12" ht="30">
      <c r="B7" s="388" t="s">
        <v>720</v>
      </c>
      <c r="C7" s="378" t="s">
        <v>650</v>
      </c>
      <c r="D7" s="386" t="s">
        <v>650</v>
      </c>
      <c r="E7" s="374">
        <v>1</v>
      </c>
      <c r="F7" s="383">
        <v>2448.12</v>
      </c>
      <c r="G7" s="378">
        <v>1</v>
      </c>
      <c r="H7" s="386">
        <v>1620.17</v>
      </c>
      <c r="I7" s="374">
        <v>4</v>
      </c>
      <c r="J7" s="383">
        <f>12384.73+653.97+3997.5+214</f>
        <v>17250.199999999997</v>
      </c>
      <c r="K7" s="378" t="s">
        <v>650</v>
      </c>
      <c r="L7" s="386" t="s">
        <v>650</v>
      </c>
    </row>
    <row r="8" spans="2:12" ht="30">
      <c r="B8" s="388" t="s">
        <v>721</v>
      </c>
      <c r="C8" s="378" t="s">
        <v>650</v>
      </c>
      <c r="D8" s="386" t="s">
        <v>650</v>
      </c>
      <c r="E8" s="374" t="s">
        <v>650</v>
      </c>
      <c r="F8" s="384" t="s">
        <v>650</v>
      </c>
      <c r="G8" s="378" t="s">
        <v>650</v>
      </c>
      <c r="H8" s="379" t="s">
        <v>650</v>
      </c>
      <c r="I8" s="374" t="s">
        <v>650</v>
      </c>
      <c r="J8" s="384" t="s">
        <v>650</v>
      </c>
      <c r="K8" s="378" t="s">
        <v>650</v>
      </c>
      <c r="L8" s="379" t="s">
        <v>650</v>
      </c>
    </row>
    <row r="9" spans="2:12" ht="30">
      <c r="B9" s="388" t="s">
        <v>722</v>
      </c>
      <c r="C9" s="378" t="s">
        <v>650</v>
      </c>
      <c r="D9" s="386" t="s">
        <v>650</v>
      </c>
      <c r="E9" s="374" t="s">
        <v>650</v>
      </c>
      <c r="F9" s="383" t="s">
        <v>650</v>
      </c>
      <c r="G9" s="378" t="s">
        <v>650</v>
      </c>
      <c r="H9" s="386" t="s">
        <v>650</v>
      </c>
      <c r="I9" s="374" t="s">
        <v>650</v>
      </c>
      <c r="J9" s="384" t="s">
        <v>650</v>
      </c>
      <c r="K9" s="378" t="s">
        <v>650</v>
      </c>
      <c r="L9" s="387" t="s">
        <v>650</v>
      </c>
    </row>
    <row r="10" spans="2:12" ht="15">
      <c r="B10" s="389"/>
      <c r="C10" s="380"/>
      <c r="D10" s="381"/>
      <c r="E10" s="375"/>
      <c r="F10" s="385"/>
      <c r="G10" s="380"/>
      <c r="H10" s="381"/>
      <c r="I10" s="375"/>
      <c r="J10" s="385"/>
      <c r="K10" s="380"/>
      <c r="L10" s="381"/>
    </row>
    <row r="11" spans="2:12" ht="15">
      <c r="B11" s="388" t="s">
        <v>723</v>
      </c>
      <c r="C11" s="378">
        <v>1</v>
      </c>
      <c r="D11" s="386">
        <v>3212.37</v>
      </c>
      <c r="E11" s="374" t="s">
        <v>650</v>
      </c>
      <c r="F11" s="384" t="s">
        <v>650</v>
      </c>
      <c r="G11" s="378">
        <v>1</v>
      </c>
      <c r="H11" s="386">
        <v>4841.82</v>
      </c>
      <c r="I11" s="374" t="s">
        <v>650</v>
      </c>
      <c r="J11" s="384" t="s">
        <v>650</v>
      </c>
      <c r="K11" s="378" t="s">
        <v>650</v>
      </c>
      <c r="L11" s="379" t="s">
        <v>650</v>
      </c>
    </row>
    <row r="12" spans="2:12" ht="15">
      <c r="B12" s="388" t="s">
        <v>724</v>
      </c>
      <c r="C12" s="378">
        <v>5</v>
      </c>
      <c r="D12" s="386">
        <f>2069.04+3992.22+7793.25+2694.03+2694.67</f>
        <v>19243.21</v>
      </c>
      <c r="E12" s="374">
        <v>2</v>
      </c>
      <c r="F12" s="383">
        <f>2075.86+4301.45</f>
        <v>6377.3099999999995</v>
      </c>
      <c r="G12" s="378">
        <v>3</v>
      </c>
      <c r="H12" s="386">
        <f>10989.34+2636.42+760.5</f>
        <v>14386.26</v>
      </c>
      <c r="I12" s="374"/>
      <c r="J12" s="383"/>
      <c r="K12" s="378" t="s">
        <v>650</v>
      </c>
      <c r="L12" s="379" t="s">
        <v>650</v>
      </c>
    </row>
  </sheetData>
  <sheetProtection/>
  <mergeCells count="5">
    <mergeCell ref="K5:L5"/>
    <mergeCell ref="C5:D5"/>
    <mergeCell ref="E5:F5"/>
    <mergeCell ref="G5:H5"/>
    <mergeCell ref="I5:J5"/>
  </mergeCells>
  <printOptions/>
  <pageMargins left="0.7" right="0.7" top="0.75" bottom="0.75" header="0.3" footer="0.3"/>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Litwinowicz</dc:creator>
  <cp:keywords/>
  <dc:description/>
  <cp:lastModifiedBy>Piotr Dyda</cp:lastModifiedBy>
  <cp:lastPrinted>2020-06-01T12:46:17Z</cp:lastPrinted>
  <dcterms:created xsi:type="dcterms:W3CDTF">2020-05-21T10:40:25Z</dcterms:created>
  <dcterms:modified xsi:type="dcterms:W3CDTF">2020-06-08T05:39:11Z</dcterms:modified>
  <cp:category/>
  <cp:version/>
  <cp:contentType/>
  <cp:contentStatus/>
</cp:coreProperties>
</file>